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0" yWindow="0" windowWidth="25200" windowHeight="11985"/>
  </bookViews>
  <sheets>
    <sheet name="Fiche n°1 (Art. 27.1)" sheetId="1" r:id="rId1"/>
    <sheet name="Fiche n°2 (Art. 27.2)" sheetId="2" r:id="rId2"/>
  </sheets>
  <definedNames>
    <definedName name="_xlnm.Print_Area" localSheetId="0">'Fiche n°1 (Art. 27.1)'!$A$1:$J$38</definedName>
    <definedName name="_xlnm.Print_Area" localSheetId="1">'Fiche n°2 (Art. 27.2)'!$A$1:$I$51</definedName>
  </definedNames>
  <calcPr calcId="152511"/>
</workbook>
</file>

<file path=xl/calcChain.xml><?xml version="1.0" encoding="utf-8"?>
<calcChain xmlns="http://schemas.openxmlformats.org/spreadsheetml/2006/main">
  <c r="H22" i="2" l="1"/>
  <c r="H16" i="2" l="1"/>
  <c r="H29" i="2" s="1"/>
  <c r="C22" i="2"/>
  <c r="C16" i="2"/>
  <c r="C29" i="2" s="1"/>
  <c r="C31" i="2" s="1"/>
  <c r="D42" i="2" l="1"/>
  <c r="H24" i="2"/>
  <c r="F34" i="2"/>
  <c r="H31" i="2"/>
  <c r="C36" i="2" s="1"/>
  <c r="C24" i="2"/>
  <c r="C38" i="2" l="1"/>
  <c r="D45" i="2"/>
  <c r="H45" i="2" s="1"/>
  <c r="H49" i="2" s="1"/>
  <c r="H50" i="2" s="1"/>
  <c r="C23" i="1"/>
  <c r="H15" i="1" s="1"/>
  <c r="H17" i="1" s="1"/>
  <c r="C29" i="1"/>
  <c r="C31" i="1" l="1"/>
  <c r="H13" i="1" s="1"/>
  <c r="H29" i="1" s="1"/>
  <c r="H19" i="1" l="1"/>
  <c r="H21" i="1" s="1"/>
  <c r="H31" i="1"/>
  <c r="F38" i="2" l="1"/>
</calcChain>
</file>

<file path=xl/sharedStrings.xml><?xml version="1.0" encoding="utf-8"?>
<sst xmlns="http://schemas.openxmlformats.org/spreadsheetml/2006/main" count="144" uniqueCount="104">
  <si>
    <t>Débit de fuite maxi</t>
  </si>
  <si>
    <t>Pluie de période de retour 10 ans, évenement de 30 minutes</t>
  </si>
  <si>
    <r>
      <t>(</t>
    </r>
    <r>
      <rPr>
        <sz val="11"/>
        <color theme="1"/>
        <rFont val="Calibri"/>
        <family val="2"/>
      </rPr>
      <t>≥ 2)</t>
    </r>
  </si>
  <si>
    <t>Stabilisé</t>
  </si>
  <si>
    <t>Espaces verts</t>
  </si>
  <si>
    <t>(a)</t>
  </si>
  <si>
    <t>(b)</t>
  </si>
  <si>
    <t>(c)</t>
  </si>
  <si>
    <t>Surface totale (S)</t>
  </si>
  <si>
    <t>Rétention</t>
  </si>
  <si>
    <t>Dispositif de régulation</t>
  </si>
  <si>
    <t>RAPPELS</t>
  </si>
  <si>
    <r>
      <t>Surfaces non imperméabilisées (m</t>
    </r>
    <r>
      <rPr>
        <i/>
        <u/>
        <vertAlign val="superscript"/>
        <sz val="11"/>
        <color theme="1"/>
        <rFont val="Calibri"/>
        <family val="2"/>
        <scheme val="minor"/>
      </rPr>
      <t>2</t>
    </r>
    <r>
      <rPr>
        <i/>
        <u/>
        <sz val="11"/>
        <color theme="1"/>
        <rFont val="Calibri"/>
        <family val="2"/>
        <scheme val="minor"/>
      </rPr>
      <t>)</t>
    </r>
  </si>
  <si>
    <t>TOTAL imperméabilisé</t>
  </si>
  <si>
    <t>TOTAL non imperméabilisé</t>
  </si>
  <si>
    <t>(a)+(b)+(c)</t>
  </si>
  <si>
    <t>2 l/s/ha</t>
  </si>
  <si>
    <t>52 mm/h</t>
  </si>
  <si>
    <t>26 mm</t>
  </si>
  <si>
    <t>i =</t>
  </si>
  <si>
    <t>Qf =</t>
  </si>
  <si>
    <t>H =</t>
  </si>
  <si>
    <t>CALCULS</t>
  </si>
  <si>
    <t>Débit de fuite admis (l/s)</t>
  </si>
  <si>
    <t>(d)</t>
  </si>
  <si>
    <t>(e)</t>
  </si>
  <si>
    <t xml:space="preserve">h = </t>
  </si>
  <si>
    <t>Diamètre de l'orifice (mm)</t>
  </si>
  <si>
    <r>
      <t>Surface de l'orifice (m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</si>
  <si>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rPr>
        <sz val="11"/>
        <color theme="1"/>
        <rFont val="Wingdings"/>
        <charset val="2"/>
      </rPr>
      <t>ð</t>
    </r>
    <r>
      <rPr>
        <sz val="11"/>
        <color theme="1"/>
        <rFont val="Calibri"/>
        <family val="2"/>
      </rPr>
      <t xml:space="preserve">        </t>
    </r>
    <r>
      <rPr>
        <sz val="11"/>
        <color theme="1"/>
        <rFont val="Calibri"/>
        <family val="2"/>
        <scheme val="minor"/>
      </rPr>
      <t xml:space="preserve">Sa x H = </t>
    </r>
  </si>
  <si>
    <t>ð</t>
  </si>
  <si>
    <t>Hauteur d'eau au dessus du fil d'eau de l'orifice (m)</t>
  </si>
  <si>
    <t>DEMANDEUR :</t>
  </si>
  <si>
    <t>REFERENCES CADASTRALES :</t>
  </si>
  <si>
    <t>ADRESSE DU PROJET :</t>
  </si>
  <si>
    <t>COMMUNE DU PROJET :</t>
  </si>
  <si>
    <t>PC / PA N° :</t>
  </si>
  <si>
    <r>
      <t>S = Qf / 0,62 x (19,62h)</t>
    </r>
    <r>
      <rPr>
        <vertAlign val="superscript"/>
        <sz val="11"/>
        <color theme="1"/>
        <rFont val="Calibri"/>
        <family val="2"/>
        <scheme val="minor"/>
      </rPr>
      <t>0,5</t>
    </r>
    <r>
      <rPr>
        <sz val="11"/>
        <color theme="1"/>
        <rFont val="Calibri"/>
        <family val="2"/>
        <scheme val="minor"/>
      </rPr>
      <t xml:space="preserve"> =</t>
    </r>
  </si>
  <si>
    <r>
      <t>D = 2000 x (S/</t>
    </r>
    <r>
      <rPr>
        <sz val="11"/>
        <color theme="1"/>
        <rFont val="Calibri"/>
        <family val="2"/>
      </rPr>
      <t>π)</t>
    </r>
    <r>
      <rPr>
        <vertAlign val="superscript"/>
        <sz val="11"/>
        <color theme="1"/>
        <rFont val="Calibri"/>
        <family val="2"/>
      </rPr>
      <t>0,5</t>
    </r>
    <r>
      <rPr>
        <sz val="11"/>
        <color theme="1"/>
        <rFont val="Calibri"/>
        <family val="2"/>
      </rPr>
      <t xml:space="preserve"> = </t>
    </r>
  </si>
  <si>
    <t>Toitures</t>
  </si>
  <si>
    <t>Autres (terrasses, vérandas, etc.)</t>
  </si>
  <si>
    <t>SURFACES</t>
  </si>
  <si>
    <t>Accès, voirie, parkings</t>
  </si>
  <si>
    <r>
      <t>Surfaces imperméabilisées (m</t>
    </r>
    <r>
      <rPr>
        <i/>
        <u/>
        <vertAlign val="superscript"/>
        <sz val="11"/>
        <color theme="1"/>
        <rFont val="Calibri"/>
        <family val="2"/>
        <scheme val="minor"/>
      </rPr>
      <t>2</t>
    </r>
    <r>
      <rPr>
        <i/>
        <u/>
        <sz val="11"/>
        <color theme="1"/>
        <rFont val="Calibri"/>
        <family val="2"/>
        <scheme val="minor"/>
      </rPr>
      <t>)</t>
    </r>
    <r>
      <rPr>
        <i/>
        <u/>
        <vertAlign val="superscript"/>
        <sz val="11"/>
        <color theme="1"/>
        <rFont val="Calibri"/>
        <family val="2"/>
        <scheme val="minor"/>
      </rPr>
      <t>(1)</t>
    </r>
  </si>
  <si>
    <r>
      <t xml:space="preserve"> (cas de l'emploi d'un orifice calibré)</t>
    </r>
    <r>
      <rPr>
        <b/>
        <vertAlign val="superscript"/>
        <sz val="11"/>
        <color theme="1"/>
        <rFont val="Calibri"/>
        <family val="2"/>
        <scheme val="minor"/>
      </rPr>
      <t>(2)</t>
    </r>
  </si>
  <si>
    <t>(2) des dispositifs autorégulés existent. Consultez les services.</t>
  </si>
  <si>
    <t>(1) envisagez votre projet à long terme</t>
  </si>
  <si>
    <t>AVANT</t>
  </si>
  <si>
    <t>APRES</t>
  </si>
  <si>
    <t>CALCUL DU GAIN</t>
  </si>
  <si>
    <t xml:space="preserve">Diminution des volumes rejetés (%) = </t>
  </si>
  <si>
    <t>Gain restant (%) =</t>
  </si>
  <si>
    <r>
      <t>m</t>
    </r>
    <r>
      <rPr>
        <b/>
        <vertAlign val="superscript"/>
        <sz val="11"/>
        <color rgb="FF00B050"/>
        <rFont val="Calibri"/>
        <family val="2"/>
        <scheme val="minor"/>
      </rPr>
      <t>2</t>
    </r>
  </si>
  <si>
    <t>l/s</t>
  </si>
  <si>
    <t>Solutions</t>
  </si>
  <si>
    <t>ménageant un débit de fuite maxi de :</t>
  </si>
  <si>
    <r>
      <t>m</t>
    </r>
    <r>
      <rPr>
        <b/>
        <vertAlign val="superscript"/>
        <sz val="11"/>
        <color rgb="FF0070C0"/>
        <rFont val="Calibri"/>
        <family val="2"/>
        <scheme val="minor"/>
      </rPr>
      <t>3</t>
    </r>
  </si>
  <si>
    <r>
      <rPr>
        <b/>
        <sz val="11"/>
        <color rgb="FF0070C0"/>
        <rFont val="Wingdings"/>
        <charset val="2"/>
      </rPr>
      <t xml:space="preserve">ð </t>
    </r>
    <r>
      <rPr>
        <b/>
        <sz val="11"/>
        <color rgb="FF0070C0"/>
        <rFont val="Calibri"/>
        <family val="2"/>
        <scheme val="minor"/>
      </rPr>
      <t>Construction d'un ouvrage de rétention de :</t>
    </r>
  </si>
  <si>
    <t>Dispositif de régulation  (cas de l'emploi d'un orifice calibré)(2)</t>
  </si>
  <si>
    <r>
      <t>S = Qf / 0,62 x (19,62h)</t>
    </r>
    <r>
      <rPr>
        <vertAlign val="superscript"/>
        <sz val="11"/>
        <color rgb="FF0070C0"/>
        <rFont val="Calibri"/>
        <family val="2"/>
        <scheme val="minor"/>
      </rPr>
      <t>0,5</t>
    </r>
    <r>
      <rPr>
        <sz val="11"/>
        <color rgb="FF0070C0"/>
        <rFont val="Calibri"/>
        <family val="2"/>
        <scheme val="minor"/>
      </rPr>
      <t xml:space="preserve"> =</t>
    </r>
  </si>
  <si>
    <r>
      <t>D = 2000 x (S/</t>
    </r>
    <r>
      <rPr>
        <sz val="11"/>
        <color rgb="FF0070C0"/>
        <rFont val="Calibri"/>
        <family val="2"/>
      </rPr>
      <t>π)</t>
    </r>
    <r>
      <rPr>
        <vertAlign val="superscript"/>
        <sz val="11"/>
        <color rgb="FF0070C0"/>
        <rFont val="Calibri"/>
        <family val="2"/>
      </rPr>
      <t>0,5</t>
    </r>
    <r>
      <rPr>
        <sz val="11"/>
        <color rgb="FF0070C0"/>
        <rFont val="Calibri"/>
        <family val="2"/>
      </rPr>
      <t xml:space="preserve"> = </t>
    </r>
  </si>
  <si>
    <t>h =</t>
  </si>
  <si>
    <t>m</t>
  </si>
  <si>
    <t>mm</t>
  </si>
  <si>
    <t>Hauteur d'eau au dessus du fil d'eau de l'orifice :</t>
  </si>
  <si>
    <t>Surface de l'orifice :</t>
  </si>
  <si>
    <t>Diamètre de l'orifice :</t>
  </si>
  <si>
    <r>
      <t>m</t>
    </r>
    <r>
      <rPr>
        <vertAlign val="superscript"/>
        <sz val="11"/>
        <color rgb="FF0070C0"/>
        <rFont val="Calibri"/>
        <family val="2"/>
        <scheme val="minor"/>
      </rPr>
      <t>2</t>
    </r>
  </si>
  <si>
    <r>
      <t>Surface active (Sa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</si>
  <si>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rPr>
        <sz val="11"/>
        <color theme="1"/>
        <rFont val="Wingdings"/>
        <charset val="2"/>
      </rPr>
      <t>ð</t>
    </r>
    <r>
      <rPr>
        <sz val="11"/>
        <color theme="1"/>
        <rFont val="Calibri"/>
        <family val="2"/>
      </rPr>
      <t xml:space="preserve">        </t>
    </r>
    <r>
      <rPr>
        <sz val="11"/>
        <color theme="1"/>
        <rFont val="Calibri"/>
        <family val="2"/>
        <scheme val="minor"/>
      </rPr>
      <t>Sa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x H = </t>
    </r>
  </si>
  <si>
    <r>
      <t>Surface active (Sa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</si>
  <si>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rPr>
        <sz val="11"/>
        <color theme="1"/>
        <rFont val="Wingdings"/>
        <charset val="2"/>
      </rPr>
      <t>ð</t>
    </r>
    <r>
      <rPr>
        <sz val="11"/>
        <color theme="1"/>
        <rFont val="Calibri"/>
        <family val="2"/>
      </rPr>
      <t xml:space="preserve">        </t>
    </r>
    <r>
      <rPr>
        <sz val="11"/>
        <color theme="1"/>
        <rFont val="Calibri"/>
        <family val="2"/>
        <scheme val="minor"/>
      </rPr>
      <t>Sa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x H = </t>
    </r>
  </si>
  <si>
    <r>
      <t>= (Sa</t>
    </r>
    <r>
      <rPr>
        <vertAlign val="subscript"/>
        <sz val="11"/>
        <color rgb="FF00B050"/>
        <rFont val="Calibri"/>
        <family val="2"/>
        <scheme val="minor"/>
      </rPr>
      <t>2</t>
    </r>
    <r>
      <rPr>
        <sz val="11"/>
        <color rgb="FF00B050"/>
        <rFont val="Calibri"/>
        <family val="2"/>
        <scheme val="minor"/>
      </rPr>
      <t>-0,75xSa</t>
    </r>
    <r>
      <rPr>
        <vertAlign val="subscript"/>
        <sz val="11"/>
        <color rgb="FF00B050"/>
        <rFont val="Calibri"/>
        <family val="2"/>
        <scheme val="minor"/>
      </rPr>
      <t>1</t>
    </r>
    <r>
      <rPr>
        <sz val="11"/>
        <color rgb="FF00B050"/>
        <rFont val="Calibri"/>
        <family val="2"/>
        <scheme val="minor"/>
      </rPr>
      <t>)/0,85</t>
    </r>
  </si>
  <si>
    <r>
      <rPr>
        <b/>
        <sz val="11"/>
        <color rgb="FF00B050"/>
        <rFont val="Wingdings"/>
        <charset val="2"/>
      </rPr>
      <t xml:space="preserve">ð </t>
    </r>
    <r>
      <rPr>
        <b/>
        <sz val="11"/>
        <color rgb="FF00B050"/>
        <rFont val="Calibri"/>
        <family val="2"/>
        <scheme val="minor"/>
      </rPr>
      <t>Augmentation de la surface d'espaces verts* de :</t>
    </r>
  </si>
  <si>
    <t>* espace vert remplaçant une surface imperméabilisée</t>
  </si>
  <si>
    <r>
      <t>= 0,75xSa</t>
    </r>
    <r>
      <rPr>
        <vertAlign val="subscript"/>
        <sz val="10"/>
        <color rgb="FF0070C0"/>
        <rFont val="Calibri"/>
        <family val="2"/>
        <scheme val="minor"/>
      </rPr>
      <t>1</t>
    </r>
    <r>
      <rPr>
        <sz val="10"/>
        <color rgb="FF0070C0"/>
        <rFont val="Calibri"/>
        <family val="2"/>
        <scheme val="minor"/>
      </rPr>
      <t>x0,026x1000/1800</t>
    </r>
  </si>
  <si>
    <r>
      <t>(a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)+(b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)+(c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</si>
  <si>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(a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)+(b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)+(c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</t>
    </r>
  </si>
  <si>
    <r>
      <t>(a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)</t>
    </r>
  </si>
  <si>
    <r>
      <t>(b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)</t>
    </r>
  </si>
  <si>
    <r>
      <t>(c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)</t>
    </r>
  </si>
  <si>
    <r>
      <t>(a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</si>
  <si>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r>
      <t>(b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</si>
  <si>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r>
      <t>(c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</si>
  <si>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r>
      <t>(d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)</t>
    </r>
  </si>
  <si>
    <r>
      <t>(d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</si>
  <si>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r>
      <rPr>
        <sz val="11"/>
        <color theme="1"/>
        <rFont val="Wingdings"/>
        <charset val="2"/>
      </rPr>
      <t>ð</t>
    </r>
    <r>
      <rPr>
        <sz val="11"/>
        <color theme="1"/>
        <rFont val="Calibri"/>
        <family val="2"/>
      </rPr>
      <t xml:space="preserve">      (</t>
    </r>
    <r>
      <rPr>
        <sz val="11"/>
        <color theme="1"/>
        <rFont val="Calibri"/>
        <family val="2"/>
        <scheme val="minor"/>
      </rPr>
      <t>a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) x 0,95 + (b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) x 0,4 + (c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) x 0,1 = </t>
    </r>
  </si>
  <si>
    <r>
      <rPr>
        <sz val="11"/>
        <color theme="1"/>
        <rFont val="Wingdings"/>
        <charset val="2"/>
      </rPr>
      <t>ð</t>
    </r>
    <r>
      <rPr>
        <sz val="11"/>
        <color theme="1"/>
        <rFont val="Calibri"/>
        <family val="2"/>
      </rPr>
      <t xml:space="preserve">      (</t>
    </r>
    <r>
      <rPr>
        <sz val="11"/>
        <color theme="1"/>
        <rFont val="Calibri"/>
        <family val="2"/>
        <scheme val="minor"/>
      </rPr>
      <t>a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 x 0,95 + (b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 x 0,4 + (c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) x 0,1 = </t>
    </r>
  </si>
  <si>
    <r>
      <t>(d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-d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)/(d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)</t>
    </r>
  </si>
  <si>
    <r>
      <t>= d</t>
    </r>
    <r>
      <rPr>
        <vertAlign val="subscript"/>
        <sz val="10"/>
        <color rgb="FF0070C0"/>
        <rFont val="Calibri"/>
        <family val="2"/>
        <scheme val="minor"/>
      </rPr>
      <t>2</t>
    </r>
    <r>
      <rPr>
        <sz val="10"/>
        <color rgb="FF0070C0"/>
        <rFont val="Calibri"/>
        <family val="2"/>
        <scheme val="minor"/>
      </rPr>
      <t>-(d</t>
    </r>
    <r>
      <rPr>
        <vertAlign val="subscript"/>
        <sz val="10"/>
        <color rgb="FF0070C0"/>
        <rFont val="Calibri"/>
        <family val="2"/>
        <scheme val="minor"/>
      </rPr>
      <t>1</t>
    </r>
    <r>
      <rPr>
        <sz val="10"/>
        <color rgb="FF0070C0"/>
        <rFont val="Calibri"/>
        <family val="2"/>
        <scheme val="minor"/>
      </rPr>
      <t>x0,75)</t>
    </r>
  </si>
  <si>
    <r>
      <t>Volume ruisselé 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</si>
  <si>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rPr>
        <sz val="11"/>
        <color theme="1"/>
        <rFont val="Wingdings"/>
        <charset val="2"/>
      </rPr>
      <t>ð</t>
    </r>
    <r>
      <rPr>
        <sz val="11"/>
        <color theme="1"/>
        <rFont val="Calibri"/>
        <family val="2"/>
      </rPr>
      <t xml:space="preserve">      Sa = (</t>
    </r>
    <r>
      <rPr>
        <sz val="11"/>
        <color theme="1"/>
        <rFont val="Calibri"/>
        <family val="2"/>
        <scheme val="minor"/>
      </rPr>
      <t xml:space="preserve">a) x 0,95 + (b) x 0,4 + (c) x 0,1 = </t>
    </r>
  </si>
  <si>
    <r>
      <t>Surface active (m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</si>
  <si>
    <r>
      <t>Volume rejeté ( 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</si>
  <si>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t>Volume de rétention (m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)</t>
    </r>
  </si>
  <si>
    <r>
      <rPr>
        <sz val="11"/>
        <color theme="1"/>
        <rFont val="Wingdings"/>
        <charset val="2"/>
      </rPr>
      <t xml:space="preserve">ð  </t>
    </r>
    <r>
      <rPr>
        <sz val="11"/>
        <color theme="1"/>
        <rFont val="Calibri"/>
        <family val="2"/>
        <scheme val="minor"/>
      </rPr>
      <t>Q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 =</t>
    </r>
    <r>
      <rPr>
        <sz val="11"/>
        <color theme="1"/>
        <rFont val="Wingdings"/>
        <charset val="2"/>
      </rPr>
      <t xml:space="preserve"> </t>
    </r>
    <r>
      <rPr>
        <sz val="11"/>
        <color theme="1"/>
        <rFont val="Calibri"/>
        <family val="2"/>
        <scheme val="minor"/>
      </rPr>
      <t xml:space="preserve">2 x S/10 000 = </t>
    </r>
  </si>
  <si>
    <r>
      <rPr>
        <sz val="11"/>
        <color theme="1"/>
        <rFont val="Wingdings"/>
        <charset val="2"/>
      </rPr>
      <t>ð</t>
    </r>
    <r>
      <rPr>
        <sz val="11"/>
        <color theme="1"/>
        <rFont val="Calibri"/>
        <family val="2"/>
      </rPr>
      <t xml:space="preserve">          </t>
    </r>
    <r>
      <rPr>
        <sz val="11"/>
        <color theme="1"/>
        <rFont val="Calibri"/>
        <family val="2"/>
        <scheme val="minor"/>
      </rPr>
      <t>Q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 x 1,8 =</t>
    </r>
  </si>
  <si>
    <t>Voirie, parkings</t>
  </si>
  <si>
    <t>GESTION DES EAUX PLUVIALES DES PROJET AUGMENTANT LA SURFACE IMPERMEABILISEE
(Art 27.1 du Règlement Général d'Assainissement)</t>
  </si>
  <si>
    <t>FICHE DE CALCUL N°1</t>
  </si>
  <si>
    <t>FICHE DE CALCUL N°2</t>
  </si>
  <si>
    <t>GESTION DES EAUX PLUVIALES DES PROJET N'AUGMENTANT PAS LA SURFACE IMPERMEABILISEE
(Art 27.2 du Règlement Général d'Assainissement)</t>
  </si>
  <si>
    <r>
      <rPr>
        <i/>
        <u/>
        <sz val="11"/>
        <color theme="1"/>
        <rFont val="Calibri"/>
        <family val="2"/>
        <scheme val="minor"/>
      </rPr>
      <t>Cas des lotissements</t>
    </r>
    <r>
      <rPr>
        <i/>
        <sz val="11"/>
        <color theme="1"/>
        <rFont val="Calibri"/>
        <family val="2"/>
        <scheme val="minor"/>
      </rPr>
      <t xml:space="preserve"> : 
En l'absence de connaissance précise de l'utilisation du sol des surfaces privatives, il est demandé de considérer une surface imperméabilisée théorique de </t>
    </r>
    <r>
      <rPr>
        <b/>
        <i/>
        <sz val="11"/>
        <color theme="1"/>
        <rFont val="Calibri"/>
        <family val="2"/>
        <scheme val="minor"/>
      </rPr>
      <t>220 m</t>
    </r>
    <r>
      <rPr>
        <b/>
        <i/>
        <vertAlign val="super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 xml:space="preserve"> par lot à bâtir représentant une moyenne constatée (toiture + terrasse + accès)</t>
    </r>
  </si>
  <si>
    <r>
      <rPr>
        <sz val="11"/>
        <color theme="1"/>
        <rFont val="Wingdings"/>
        <charset val="2"/>
      </rPr>
      <t>ð</t>
    </r>
    <r>
      <rPr>
        <sz val="11"/>
        <color theme="1"/>
        <rFont val="Calibri"/>
        <family val="2"/>
      </rPr>
      <t xml:space="preserve">            </t>
    </r>
    <r>
      <rPr>
        <sz val="11"/>
        <color theme="1"/>
        <rFont val="Calibri"/>
        <family val="2"/>
        <scheme val="minor"/>
      </rPr>
      <t>(d) - (e) =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</si>
</sst>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00"/>
    <numFmt numFmtId="165" formatCode="#,##0.0"/>
    <numFmt numFmtId="166" formatCode="0.0%"/>
    <numFmt numFmtId="167" formatCode="0.0"/>
  </numFmts>
  <fonts count="4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i/>
      <u/>
      <vertAlign val="super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Wingdings"/>
      <charset val="2"/>
    </font>
    <font>
      <b/>
      <sz val="11"/>
      <color theme="1"/>
      <name val="Wingdings"/>
      <charset val="2"/>
    </font>
    <font>
      <b/>
      <vertAlign val="superscript"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u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vertAlign val="superscript"/>
      <sz val="11"/>
      <color rgb="FF00B05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00B050"/>
      <name val="Wingdings"/>
      <charset val="2"/>
    </font>
    <font>
      <b/>
      <sz val="11"/>
      <color rgb="FF0070C0"/>
      <name val="Calibri"/>
      <family val="2"/>
      <scheme val="minor"/>
    </font>
    <font>
      <b/>
      <sz val="11"/>
      <color rgb="FF0070C0"/>
      <name val="Wingdings"/>
      <charset val="2"/>
    </font>
    <font>
      <sz val="11"/>
      <color rgb="FF0070C0"/>
      <name val="Calibri"/>
      <family val="2"/>
      <scheme val="minor"/>
    </font>
    <font>
      <b/>
      <vertAlign val="superscript"/>
      <sz val="11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vertAlign val="superscript"/>
      <sz val="11"/>
      <color rgb="FF0070C0"/>
      <name val="Calibri"/>
      <family val="2"/>
      <scheme val="minor"/>
    </font>
    <font>
      <sz val="11"/>
      <color rgb="FF0070C0"/>
      <name val="Calibri"/>
      <family val="2"/>
    </font>
    <font>
      <vertAlign val="superscript"/>
      <sz val="11"/>
      <color rgb="FF0070C0"/>
      <name val="Calibri"/>
      <family val="2"/>
    </font>
    <font>
      <sz val="9"/>
      <color rgb="FF0070C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vertAlign val="subscript"/>
      <sz val="11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sz val="10"/>
      <color rgb="FF0070C0"/>
      <name val="Calibri"/>
      <family val="2"/>
      <scheme val="minor"/>
    </font>
    <font>
      <vertAlign val="subscript"/>
      <sz val="10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i/>
      <u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vertAlign val="superscript"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C0000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/>
      <diagonal/>
    </border>
    <border>
      <left/>
      <right/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/>
      <top/>
      <bottom/>
      <diagonal/>
    </border>
    <border>
      <left/>
      <right style="thin">
        <color rgb="FF0070C0"/>
      </right>
      <top/>
      <bottom/>
      <diagonal/>
    </border>
    <border>
      <left style="thin">
        <color rgb="FF0070C0"/>
      </left>
      <right/>
      <top/>
      <bottom style="thin">
        <color rgb="FF0070C0"/>
      </bottom>
      <diagonal/>
    </border>
    <border>
      <left/>
      <right/>
      <top/>
      <bottom style="thin">
        <color rgb="FF0070C0"/>
      </bottom>
      <diagonal/>
    </border>
  </borders>
  <cellStyleXfs count="1">
    <xf numFmtId="0" fontId="0" fillId="0" borderId="0"/>
  </cellStyleXfs>
  <cellXfs count="172">
    <xf numFmtId="0" fontId="0" fillId="0" borderId="0" xfId="0"/>
    <xf numFmtId="0" fontId="0" fillId="0" borderId="0" xfId="0" applyBorder="1"/>
    <xf numFmtId="0" fontId="0" fillId="0" borderId="7" xfId="0" applyBorder="1"/>
    <xf numFmtId="0" fontId="0" fillId="2" borderId="4" xfId="0" applyFill="1" applyBorder="1"/>
    <xf numFmtId="0" fontId="0" fillId="2" borderId="5" xfId="0" applyFill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 indent="1"/>
    </xf>
    <xf numFmtId="0" fontId="0" fillId="0" borderId="13" xfId="0" applyBorder="1"/>
    <xf numFmtId="0" fontId="0" fillId="0" borderId="11" xfId="0" applyBorder="1"/>
    <xf numFmtId="0" fontId="1" fillId="5" borderId="8" xfId="0" applyFont="1" applyFill="1" applyBorder="1"/>
    <xf numFmtId="0" fontId="1" fillId="5" borderId="0" xfId="0" applyFont="1" applyFill="1" applyBorder="1"/>
    <xf numFmtId="0" fontId="1" fillId="5" borderId="13" xfId="0" applyFont="1" applyFill="1" applyBorder="1"/>
    <xf numFmtId="0" fontId="0" fillId="5" borderId="0" xfId="0" applyFill="1" applyBorder="1"/>
    <xf numFmtId="0" fontId="0" fillId="5" borderId="13" xfId="0" applyFill="1" applyBorder="1"/>
    <xf numFmtId="0" fontId="0" fillId="5" borderId="8" xfId="0" applyFill="1" applyBorder="1"/>
    <xf numFmtId="0" fontId="0" fillId="5" borderId="13" xfId="0" applyFill="1" applyBorder="1" applyAlignment="1">
      <alignment horizontal="center"/>
    </xf>
    <xf numFmtId="0" fontId="0" fillId="5" borderId="11" xfId="0" applyFill="1" applyBorder="1"/>
    <xf numFmtId="0" fontId="0" fillId="7" borderId="0" xfId="0" applyFill="1" applyBorder="1"/>
    <xf numFmtId="0" fontId="0" fillId="7" borderId="13" xfId="0" applyFill="1" applyBorder="1"/>
    <xf numFmtId="0" fontId="0" fillId="7" borderId="8" xfId="0" applyFill="1" applyBorder="1" applyAlignment="1">
      <alignment horizontal="right"/>
    </xf>
    <xf numFmtId="0" fontId="0" fillId="7" borderId="8" xfId="0" applyFill="1" applyBorder="1"/>
    <xf numFmtId="0" fontId="0" fillId="7" borderId="11" xfId="0" applyFill="1" applyBorder="1"/>
    <xf numFmtId="0" fontId="1" fillId="5" borderId="8" xfId="0" applyFont="1" applyFill="1" applyBorder="1" applyAlignment="1">
      <alignment horizontal="left" indent="1"/>
    </xf>
    <xf numFmtId="0" fontId="0" fillId="5" borderId="13" xfId="0" applyFill="1" applyBorder="1" applyAlignment="1"/>
    <xf numFmtId="0" fontId="0" fillId="7" borderId="13" xfId="0" applyFill="1" applyBorder="1" applyAlignment="1"/>
    <xf numFmtId="0" fontId="0" fillId="7" borderId="0" xfId="0" applyFill="1" applyBorder="1" applyAlignment="1">
      <alignment horizontal="right" indent="1"/>
    </xf>
    <xf numFmtId="0" fontId="0" fillId="5" borderId="0" xfId="0" applyFill="1" applyBorder="1" applyAlignment="1">
      <alignment horizontal="right" indent="1"/>
    </xf>
    <xf numFmtId="0" fontId="1" fillId="7" borderId="8" xfId="0" applyFont="1" applyFill="1" applyBorder="1" applyAlignment="1">
      <alignment horizontal="left" indent="1"/>
    </xf>
    <xf numFmtId="0" fontId="0" fillId="0" borderId="0" xfId="0" applyFill="1" applyBorder="1"/>
    <xf numFmtId="0" fontId="0" fillId="4" borderId="0" xfId="0" applyFill="1" applyBorder="1"/>
    <xf numFmtId="0" fontId="1" fillId="4" borderId="3" xfId="0" applyFont="1" applyFill="1" applyBorder="1"/>
    <xf numFmtId="0" fontId="1" fillId="4" borderId="5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10" fillId="4" borderId="4" xfId="0" applyFont="1" applyFill="1" applyBorder="1" applyAlignment="1">
      <alignment horizontal="center"/>
    </xf>
    <xf numFmtId="0" fontId="12" fillId="0" borderId="0" xfId="0" applyFont="1"/>
    <xf numFmtId="0" fontId="0" fillId="0" borderId="0" xfId="0" applyAlignment="1">
      <alignment vertical="center"/>
    </xf>
    <xf numFmtId="0" fontId="7" fillId="2" borderId="3" xfId="0" applyFont="1" applyFill="1" applyBorder="1" applyAlignment="1">
      <alignment vertical="center"/>
    </xf>
    <xf numFmtId="0" fontId="7" fillId="0" borderId="6" xfId="0" applyFont="1" applyFill="1" applyBorder="1" applyAlignment="1">
      <alignment vertical="center"/>
    </xf>
    <xf numFmtId="0" fontId="0" fillId="0" borderId="6" xfId="0" applyFill="1" applyBorder="1"/>
    <xf numFmtId="0" fontId="7" fillId="0" borderId="9" xfId="0" applyFont="1" applyFill="1" applyBorder="1" applyAlignment="1">
      <alignment vertical="center"/>
    </xf>
    <xf numFmtId="0" fontId="0" fillId="0" borderId="10" xfId="0" applyFill="1" applyBorder="1"/>
    <xf numFmtId="0" fontId="0" fillId="0" borderId="8" xfId="0" applyBorder="1" applyAlignment="1">
      <alignment horizontal="right" indent="2"/>
    </xf>
    <xf numFmtId="0" fontId="0" fillId="0" borderId="12" xfId="0" applyBorder="1"/>
    <xf numFmtId="4" fontId="0" fillId="5" borderId="2" xfId="0" applyNumberFormat="1" applyFill="1" applyBorder="1" applyAlignment="1">
      <alignment horizontal="center"/>
    </xf>
    <xf numFmtId="0" fontId="14" fillId="0" borderId="8" xfId="0" applyFont="1" applyBorder="1" applyAlignment="1">
      <alignment horizontal="left" indent="1"/>
    </xf>
    <xf numFmtId="0" fontId="0" fillId="4" borderId="0" xfId="0" applyFill="1" applyBorder="1" applyAlignment="1">
      <alignment horizontal="center"/>
    </xf>
    <xf numFmtId="3" fontId="0" fillId="3" borderId="1" xfId="0" applyNumberFormat="1" applyFill="1" applyBorder="1" applyAlignment="1">
      <alignment horizontal="center"/>
    </xf>
    <xf numFmtId="3" fontId="0" fillId="3" borderId="1" xfId="0" applyNumberFormat="1" applyFont="1" applyFill="1" applyBorder="1" applyAlignment="1">
      <alignment horizontal="center"/>
    </xf>
    <xf numFmtId="3" fontId="1" fillId="3" borderId="4" xfId="0" applyNumberFormat="1" applyFont="1" applyFill="1" applyBorder="1" applyAlignment="1">
      <alignment horizontal="center"/>
    </xf>
    <xf numFmtId="0" fontId="4" fillId="4" borderId="9" xfId="0" applyFont="1" applyFill="1" applyBorder="1" applyAlignment="1">
      <alignment horizontal="left" indent="1"/>
    </xf>
    <xf numFmtId="0" fontId="0" fillId="4" borderId="6" xfId="0" applyFill="1" applyBorder="1"/>
    <xf numFmtId="0" fontId="0" fillId="4" borderId="10" xfId="0" applyFill="1" applyBorder="1"/>
    <xf numFmtId="0" fontId="0" fillId="4" borderId="8" xfId="0" applyFill="1" applyBorder="1"/>
    <xf numFmtId="0" fontId="0" fillId="4" borderId="13" xfId="0" applyFill="1" applyBorder="1"/>
    <xf numFmtId="0" fontId="0" fillId="4" borderId="15" xfId="0" applyFill="1" applyBorder="1"/>
    <xf numFmtId="0" fontId="0" fillId="4" borderId="16" xfId="0" applyFill="1" applyBorder="1" applyAlignment="1">
      <alignment horizontal="center"/>
    </xf>
    <xf numFmtId="0" fontId="4" fillId="4" borderId="8" xfId="0" applyFont="1" applyFill="1" applyBorder="1" applyAlignment="1">
      <alignment horizontal="left" indent="1"/>
    </xf>
    <xf numFmtId="0" fontId="0" fillId="4" borderId="13" xfId="0" applyFill="1" applyBorder="1" applyAlignment="1">
      <alignment horizontal="center"/>
    </xf>
    <xf numFmtId="0" fontId="0" fillId="4" borderId="15" xfId="0" applyFont="1" applyFill="1" applyBorder="1"/>
    <xf numFmtId="0" fontId="1" fillId="4" borderId="16" xfId="0" applyFont="1" applyFill="1" applyBorder="1"/>
    <xf numFmtId="0" fontId="0" fillId="4" borderId="11" xfId="0" applyFill="1" applyBorder="1"/>
    <xf numFmtId="0" fontId="0" fillId="4" borderId="7" xfId="0" applyFill="1" applyBorder="1"/>
    <xf numFmtId="0" fontId="0" fillId="4" borderId="7" xfId="0" applyFill="1" applyBorder="1" applyAlignment="1">
      <alignment horizontal="center"/>
    </xf>
    <xf numFmtId="0" fontId="0" fillId="4" borderId="12" xfId="0" applyFill="1" applyBorder="1"/>
    <xf numFmtId="0" fontId="16" fillId="0" borderId="0" xfId="0" applyFont="1"/>
    <xf numFmtId="0" fontId="0" fillId="5" borderId="9" xfId="0" applyFill="1" applyBorder="1"/>
    <xf numFmtId="0" fontId="0" fillId="5" borderId="6" xfId="0" applyFill="1" applyBorder="1" applyAlignment="1">
      <alignment horizontal="right" indent="1"/>
    </xf>
    <xf numFmtId="0" fontId="1" fillId="5" borderId="11" xfId="0" applyFont="1" applyFill="1" applyBorder="1" applyAlignment="1">
      <alignment horizontal="left" indent="1"/>
    </xf>
    <xf numFmtId="0" fontId="0" fillId="5" borderId="7" xfId="0" applyFill="1" applyBorder="1"/>
    <xf numFmtId="0" fontId="0" fillId="5" borderId="7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4" fontId="0" fillId="5" borderId="6" xfId="0" applyNumberFormat="1" applyFill="1" applyBorder="1" applyAlignment="1">
      <alignment horizontal="center"/>
    </xf>
    <xf numFmtId="0" fontId="0" fillId="0" borderId="8" xfId="0" applyFill="1" applyBorder="1"/>
    <xf numFmtId="0" fontId="0" fillId="0" borderId="8" xfId="0" applyFill="1" applyBorder="1" applyAlignment="1"/>
    <xf numFmtId="0" fontId="0" fillId="0" borderId="8" xfId="0" applyFill="1" applyBorder="1" applyAlignment="1">
      <alignment horizontal="center"/>
    </xf>
    <xf numFmtId="0" fontId="15" fillId="0" borderId="8" xfId="0" applyFont="1" applyFill="1" applyBorder="1" applyAlignment="1"/>
    <xf numFmtId="4" fontId="0" fillId="5" borderId="10" xfId="0" applyNumberFormat="1" applyFill="1" applyBorder="1" applyAlignment="1">
      <alignment horizontal="center"/>
    </xf>
    <xf numFmtId="4" fontId="0" fillId="5" borderId="17" xfId="0" applyNumberFormat="1" applyFill="1" applyBorder="1" applyAlignment="1">
      <alignment horizontal="center"/>
    </xf>
    <xf numFmtId="166" fontId="1" fillId="0" borderId="2" xfId="0" applyNumberFormat="1" applyFont="1" applyBorder="1" applyAlignment="1">
      <alignment horizontal="center"/>
    </xf>
    <xf numFmtId="0" fontId="9" fillId="0" borderId="0" xfId="0" applyFont="1"/>
    <xf numFmtId="0" fontId="0" fillId="0" borderId="0" xfId="0" applyAlignment="1">
      <alignment horizontal="center"/>
    </xf>
    <xf numFmtId="0" fontId="7" fillId="0" borderId="18" xfId="0" applyFont="1" applyBorder="1" applyAlignment="1">
      <alignment horizontal="center"/>
    </xf>
    <xf numFmtId="0" fontId="19" fillId="0" borderId="0" xfId="0" applyFont="1"/>
    <xf numFmtId="0" fontId="21" fillId="0" borderId="0" xfId="0" applyFont="1"/>
    <xf numFmtId="3" fontId="19" fillId="0" borderId="0" xfId="0" applyNumberFormat="1" applyFont="1" applyBorder="1"/>
    <xf numFmtId="0" fontId="19" fillId="0" borderId="0" xfId="0" applyFont="1" applyBorder="1" applyAlignment="1">
      <alignment horizontal="left"/>
    </xf>
    <xf numFmtId="0" fontId="0" fillId="0" borderId="0" xfId="0" applyFill="1" applyBorder="1" applyAlignment="1">
      <alignment vertical="center"/>
    </xf>
    <xf numFmtId="3" fontId="8" fillId="0" borderId="0" xfId="0" applyNumberFormat="1" applyFont="1" applyFill="1" applyBorder="1" applyAlignment="1">
      <alignment vertical="center"/>
    </xf>
    <xf numFmtId="0" fontId="25" fillId="0" borderId="0" xfId="0" applyFont="1" applyFill="1" applyBorder="1"/>
    <xf numFmtId="0" fontId="25" fillId="0" borderId="0" xfId="0" applyFont="1" applyFill="1" applyBorder="1" applyAlignment="1">
      <alignment horizontal="right" indent="1"/>
    </xf>
    <xf numFmtId="164" fontId="25" fillId="0" borderId="0" xfId="0" applyNumberFormat="1" applyFont="1" applyFill="1" applyBorder="1" applyAlignment="1"/>
    <xf numFmtId="0" fontId="25" fillId="0" borderId="0" xfId="0" applyFont="1" applyFill="1" applyBorder="1" applyAlignment="1">
      <alignment horizontal="left" indent="1"/>
    </xf>
    <xf numFmtId="0" fontId="31" fillId="0" borderId="0" xfId="0" applyFont="1"/>
    <xf numFmtId="166" fontId="1" fillId="0" borderId="18" xfId="0" applyNumberFormat="1" applyFont="1" applyFill="1" applyBorder="1" applyAlignment="1">
      <alignment horizontal="center"/>
    </xf>
    <xf numFmtId="3" fontId="19" fillId="0" borderId="19" xfId="0" applyNumberFormat="1" applyFont="1" applyBorder="1" applyAlignment="1">
      <alignment vertical="center"/>
    </xf>
    <xf numFmtId="0" fontId="19" fillId="0" borderId="20" xfId="0" applyFont="1" applyBorder="1" applyAlignment="1">
      <alignment horizontal="left" vertical="center"/>
    </xf>
    <xf numFmtId="0" fontId="36" fillId="0" borderId="0" xfId="0" quotePrefix="1" applyFont="1"/>
    <xf numFmtId="0" fontId="0" fillId="4" borderId="2" xfId="0" applyFill="1" applyBorder="1" applyAlignment="1" applyProtection="1">
      <alignment horizontal="center"/>
      <protection locked="0"/>
    </xf>
    <xf numFmtId="4" fontId="25" fillId="0" borderId="2" xfId="0" applyNumberFormat="1" applyFont="1" applyFill="1" applyBorder="1" applyAlignment="1" applyProtection="1">
      <protection locked="0"/>
    </xf>
    <xf numFmtId="0" fontId="19" fillId="0" borderId="0" xfId="0" applyFont="1" applyAlignment="1">
      <alignment vertical="center"/>
    </xf>
    <xf numFmtId="0" fontId="18" fillId="0" borderId="0" xfId="0" quotePrefix="1" applyFont="1" applyAlignment="1">
      <alignment horizontal="left" vertical="center"/>
    </xf>
    <xf numFmtId="0" fontId="23" fillId="0" borderId="0" xfId="0" applyFont="1" applyFill="1" applyBorder="1" applyAlignment="1">
      <alignment vertical="center"/>
    </xf>
    <xf numFmtId="0" fontId="25" fillId="0" borderId="0" xfId="0" applyFont="1" applyAlignment="1">
      <alignment vertical="center"/>
    </xf>
    <xf numFmtId="165" fontId="23" fillId="0" borderId="21" xfId="0" applyNumberFormat="1" applyFont="1" applyBorder="1" applyAlignment="1">
      <alignment vertical="center"/>
    </xf>
    <xf numFmtId="0" fontId="23" fillId="0" borderId="22" xfId="0" applyFont="1" applyBorder="1" applyAlignment="1">
      <alignment vertical="center"/>
    </xf>
    <xf numFmtId="167" fontId="23" fillId="0" borderId="21" xfId="0" applyNumberFormat="1" applyFont="1" applyBorder="1" applyAlignment="1">
      <alignment vertical="center"/>
    </xf>
    <xf numFmtId="0" fontId="23" fillId="0" borderId="22" xfId="0" applyFont="1" applyBorder="1" applyAlignment="1">
      <alignment horizontal="center" vertical="center"/>
    </xf>
    <xf numFmtId="0" fontId="25" fillId="0" borderId="0" xfId="0" applyFont="1" applyAlignment="1">
      <alignment horizontal="left" vertical="center" indent="1"/>
    </xf>
    <xf numFmtId="0" fontId="35" fillId="0" borderId="0" xfId="0" quotePrefix="1" applyFont="1" applyAlignment="1">
      <alignment horizontal="left" vertical="center" indent="1"/>
    </xf>
    <xf numFmtId="3" fontId="23" fillId="0" borderId="23" xfId="0" applyNumberFormat="1" applyFont="1" applyFill="1" applyBorder="1" applyAlignment="1">
      <alignment vertical="center"/>
    </xf>
    <xf numFmtId="0" fontId="23" fillId="0" borderId="24" xfId="0" applyFont="1" applyBorder="1" applyAlignment="1">
      <alignment horizontal="center"/>
    </xf>
    <xf numFmtId="0" fontId="23" fillId="0" borderId="25" xfId="0" applyFont="1" applyFill="1" applyBorder="1" applyAlignment="1"/>
    <xf numFmtId="0" fontId="25" fillId="0" borderId="26" xfId="0" applyFont="1" applyBorder="1"/>
    <xf numFmtId="0" fontId="27" fillId="0" borderId="26" xfId="0" applyFont="1" applyFill="1" applyBorder="1" applyAlignment="1"/>
    <xf numFmtId="0" fontId="0" fillId="0" borderId="27" xfId="0" applyBorder="1" applyAlignment="1">
      <alignment horizontal="center"/>
    </xf>
    <xf numFmtId="0" fontId="25" fillId="0" borderId="28" xfId="0" applyFont="1" applyBorder="1"/>
    <xf numFmtId="4" fontId="25" fillId="0" borderId="29" xfId="0" applyNumberFormat="1" applyFont="1" applyFill="1" applyBorder="1" applyAlignment="1">
      <alignment horizontal="center"/>
    </xf>
    <xf numFmtId="0" fontId="25" fillId="0" borderId="0" xfId="0" applyFont="1" applyBorder="1"/>
    <xf numFmtId="0" fontId="25" fillId="0" borderId="29" xfId="0" applyFont="1" applyBorder="1" applyAlignment="1">
      <alignment horizontal="center"/>
    </xf>
    <xf numFmtId="0" fontId="25" fillId="0" borderId="30" xfId="0" applyFont="1" applyBorder="1"/>
    <xf numFmtId="0" fontId="25" fillId="0" borderId="31" xfId="0" applyFont="1" applyFill="1" applyBorder="1" applyAlignment="1">
      <alignment horizontal="left" indent="1"/>
    </xf>
    <xf numFmtId="0" fontId="25" fillId="0" borderId="31" xfId="0" applyFont="1" applyFill="1" applyBorder="1"/>
    <xf numFmtId="0" fontId="25" fillId="0" borderId="31" xfId="0" applyFont="1" applyFill="1" applyBorder="1" applyAlignment="1">
      <alignment horizontal="right" vertical="center" indent="1"/>
    </xf>
    <xf numFmtId="0" fontId="0" fillId="0" borderId="0" xfId="0" applyAlignment="1"/>
    <xf numFmtId="0" fontId="13" fillId="0" borderId="0" xfId="0" applyFont="1" applyAlignment="1">
      <alignment horizontal="right"/>
    </xf>
    <xf numFmtId="0" fontId="1" fillId="0" borderId="0" xfId="0" applyFont="1" applyAlignment="1"/>
    <xf numFmtId="0" fontId="13" fillId="0" borderId="0" xfId="0" applyFont="1" applyAlignment="1">
      <alignment horizontal="left"/>
    </xf>
    <xf numFmtId="0" fontId="39" fillId="0" borderId="0" xfId="0" applyFont="1" applyBorder="1" applyAlignment="1">
      <alignment vertical="center" wrapText="1"/>
    </xf>
    <xf numFmtId="0" fontId="8" fillId="0" borderId="8" xfId="0" applyFont="1" applyBorder="1" applyAlignment="1">
      <alignment vertical="center"/>
    </xf>
    <xf numFmtId="167" fontId="0" fillId="5" borderId="0" xfId="0" applyNumberFormat="1" applyFill="1" applyBorder="1" applyAlignment="1">
      <alignment horizontal="center"/>
    </xf>
    <xf numFmtId="0" fontId="40" fillId="0" borderId="0" xfId="0" applyFont="1" applyAlignment="1">
      <alignment horizontal="left" vertical="top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 wrapText="1"/>
    </xf>
    <xf numFmtId="0" fontId="0" fillId="0" borderId="2" xfId="0" applyBorder="1" applyAlignment="1" applyProtection="1">
      <alignment horizontal="left"/>
      <protection locked="0"/>
    </xf>
    <xf numFmtId="0" fontId="0" fillId="0" borderId="14" xfId="0" applyBorder="1" applyAlignment="1" applyProtection="1">
      <alignment horizontal="left"/>
      <protection locked="0"/>
    </xf>
    <xf numFmtId="0" fontId="0" fillId="7" borderId="0" xfId="0" applyFill="1" applyBorder="1" applyAlignment="1">
      <alignment horizontal="right" vertical="center" indent="1"/>
    </xf>
    <xf numFmtId="0" fontId="0" fillId="7" borderId="7" xfId="0" applyFill="1" applyBorder="1" applyAlignment="1">
      <alignment horizontal="right" vertical="center" indent="1"/>
    </xf>
    <xf numFmtId="3" fontId="8" fillId="8" borderId="0" xfId="0" applyNumberFormat="1" applyFont="1" applyFill="1" applyBorder="1" applyAlignment="1">
      <alignment horizontal="center" vertical="center"/>
    </xf>
    <xf numFmtId="3" fontId="8" fillId="8" borderId="13" xfId="0" applyNumberFormat="1" applyFont="1" applyFill="1" applyBorder="1" applyAlignment="1">
      <alignment horizontal="center" vertical="center"/>
    </xf>
    <xf numFmtId="3" fontId="8" fillId="8" borderId="7" xfId="0" applyNumberFormat="1" applyFont="1" applyFill="1" applyBorder="1" applyAlignment="1">
      <alignment horizontal="center" vertical="center"/>
    </xf>
    <xf numFmtId="3" fontId="8" fillId="8" borderId="12" xfId="0" applyNumberFormat="1" applyFont="1" applyFill="1" applyBorder="1" applyAlignment="1">
      <alignment horizontal="center" vertical="center"/>
    </xf>
    <xf numFmtId="4" fontId="0" fillId="7" borderId="2" xfId="0" applyNumberFormat="1" applyFill="1" applyBorder="1" applyAlignment="1" applyProtection="1">
      <alignment horizontal="center"/>
      <protection locked="0"/>
    </xf>
    <xf numFmtId="164" fontId="0" fillId="7" borderId="2" xfId="0" applyNumberFormat="1" applyFill="1" applyBorder="1" applyAlignment="1">
      <alignment horizontal="center"/>
    </xf>
    <xf numFmtId="3" fontId="8" fillId="6" borderId="0" xfId="0" applyNumberFormat="1" applyFont="1" applyFill="1" applyBorder="1" applyAlignment="1">
      <alignment horizontal="center" vertical="center"/>
    </xf>
    <xf numFmtId="3" fontId="8" fillId="6" borderId="13" xfId="0" applyNumberFormat="1" applyFont="1" applyFill="1" applyBorder="1" applyAlignment="1">
      <alignment horizontal="center" vertical="center"/>
    </xf>
    <xf numFmtId="3" fontId="8" fillId="6" borderId="7" xfId="0" applyNumberFormat="1" applyFont="1" applyFill="1" applyBorder="1" applyAlignment="1">
      <alignment horizontal="center" vertical="center"/>
    </xf>
    <xf numFmtId="3" fontId="8" fillId="6" borderId="12" xfId="0" applyNumberFormat="1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/>
    </xf>
    <xf numFmtId="0" fontId="8" fillId="5" borderId="6" xfId="0" applyFont="1" applyFill="1" applyBorder="1" applyAlignment="1">
      <alignment horizontal="center"/>
    </xf>
    <xf numFmtId="0" fontId="8" fillId="5" borderId="10" xfId="0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/>
    </xf>
    <xf numFmtId="0" fontId="1" fillId="7" borderId="0" xfId="0" applyFont="1" applyFill="1" applyBorder="1" applyAlignment="1">
      <alignment horizontal="center"/>
    </xf>
    <xf numFmtId="0" fontId="1" fillId="7" borderId="13" xfId="0" applyFont="1" applyFill="1" applyBorder="1" applyAlignment="1">
      <alignment horizontal="center"/>
    </xf>
    <xf numFmtId="0" fontId="8" fillId="7" borderId="9" xfId="0" applyFont="1" applyFill="1" applyBorder="1" applyAlignment="1">
      <alignment horizontal="center"/>
    </xf>
    <xf numFmtId="0" fontId="8" fillId="7" borderId="6" xfId="0" applyFont="1" applyFill="1" applyBorder="1" applyAlignment="1">
      <alignment horizontal="center"/>
    </xf>
    <xf numFmtId="0" fontId="8" fillId="7" borderId="10" xfId="0" applyFon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5" borderId="2" xfId="0" applyNumberFormat="1" applyFill="1" applyBorder="1" applyAlignment="1">
      <alignment horizontal="center"/>
    </xf>
    <xf numFmtId="167" fontId="0" fillId="5" borderId="2" xfId="0" applyNumberFormat="1" applyFill="1" applyBorder="1" applyAlignment="1">
      <alignment horizontal="center"/>
    </xf>
    <xf numFmtId="0" fontId="0" fillId="5" borderId="0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17" fillId="10" borderId="3" xfId="0" applyFont="1" applyFill="1" applyBorder="1" applyAlignment="1">
      <alignment horizontal="center"/>
    </xf>
    <xf numFmtId="0" fontId="17" fillId="10" borderId="4" xfId="0" applyFont="1" applyFill="1" applyBorder="1" applyAlignment="1">
      <alignment horizontal="center"/>
    </xf>
    <xf numFmtId="0" fontId="17" fillId="10" borderId="5" xfId="0" applyFont="1" applyFill="1" applyBorder="1" applyAlignment="1">
      <alignment horizontal="center"/>
    </xf>
    <xf numFmtId="0" fontId="17" fillId="9" borderId="3" xfId="0" applyFont="1" applyFill="1" applyBorder="1" applyAlignment="1">
      <alignment horizontal="center"/>
    </xf>
    <xf numFmtId="0" fontId="17" fillId="9" borderId="4" xfId="0" applyFont="1" applyFill="1" applyBorder="1" applyAlignment="1">
      <alignment horizontal="center"/>
    </xf>
    <xf numFmtId="0" fontId="17" fillId="9" borderId="5" xfId="0" applyFont="1" applyFill="1" applyBorder="1" applyAlignment="1">
      <alignment horizontal="center"/>
    </xf>
  </cellXfs>
  <cellStyles count="1">
    <cellStyle name="Normal" xfId="0" builtinId="0"/>
  </cellStyles>
  <dxfs count="3">
    <dxf>
      <font>
        <b/>
        <i val="0"/>
        <strike val="0"/>
        <color rgb="FFFF0000"/>
      </font>
      <fill>
        <patternFill patternType="solid">
          <bgColor rgb="FFFFFF00"/>
        </patternFill>
      </fill>
      <border>
        <left/>
        <right/>
        <top/>
        <bottom/>
      </border>
    </dxf>
    <dxf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C00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7"/>
  <sheetViews>
    <sheetView showGridLines="0" showZeros="0" tabSelected="1" workbookViewId="0">
      <selection activeCell="C19" sqref="C19"/>
    </sheetView>
  </sheetViews>
  <sheetFormatPr baseColWidth="10" defaultRowHeight="15" x14ac:dyDescent="0.25"/>
  <cols>
    <col min="1" max="1" width="24.85546875" customWidth="1"/>
    <col min="3" max="3" width="15" customWidth="1"/>
    <col min="4" max="4" width="10" customWidth="1"/>
    <col min="5" max="5" width="4" customWidth="1"/>
    <col min="6" max="6" width="25.42578125" customWidth="1"/>
    <col min="7" max="7" width="18.85546875" customWidth="1"/>
    <col min="10" max="10" width="3.7109375" customWidth="1"/>
  </cols>
  <sheetData>
    <row r="1" spans="1:10" ht="51.75" customHeight="1" thickBot="1" x14ac:dyDescent="0.3">
      <c r="A1" s="131" t="s">
        <v>98</v>
      </c>
      <c r="B1" s="132"/>
      <c r="C1" s="132"/>
      <c r="D1" s="132"/>
      <c r="E1" s="132"/>
      <c r="F1" s="132"/>
      <c r="G1" s="132"/>
      <c r="H1" s="132"/>
      <c r="I1" s="132"/>
      <c r="J1" s="133"/>
    </row>
    <row r="2" spans="1:10" ht="27" customHeight="1" x14ac:dyDescent="0.25">
      <c r="A2" s="134" t="s">
        <v>99</v>
      </c>
      <c r="B2" s="134"/>
      <c r="C2" s="134"/>
      <c r="D2" s="134"/>
      <c r="E2" s="134"/>
      <c r="F2" s="134"/>
      <c r="G2" s="134"/>
      <c r="H2" s="134"/>
      <c r="I2" s="134"/>
      <c r="J2" s="134"/>
    </row>
    <row r="3" spans="1:10" ht="24.95" customHeight="1" x14ac:dyDescent="0.25">
      <c r="A3" s="123"/>
      <c r="B3" s="123"/>
      <c r="C3" s="123"/>
      <c r="D3" s="123"/>
      <c r="E3" s="123"/>
      <c r="F3" s="124" t="s">
        <v>34</v>
      </c>
      <c r="G3" s="135"/>
      <c r="H3" s="135"/>
      <c r="I3" s="135"/>
    </row>
    <row r="4" spans="1:10" ht="24.95" customHeight="1" x14ac:dyDescent="0.25">
      <c r="A4" s="123"/>
      <c r="B4" s="123"/>
      <c r="C4" s="123"/>
      <c r="D4" s="123"/>
      <c r="E4" s="123"/>
      <c r="F4" s="124"/>
      <c r="G4" s="136"/>
      <c r="H4" s="136"/>
      <c r="I4" s="136"/>
    </row>
    <row r="5" spans="1:10" s="35" customFormat="1" ht="24.95" customHeight="1" x14ac:dyDescent="0.25">
      <c r="A5" s="125" t="s">
        <v>32</v>
      </c>
      <c r="B5" s="135"/>
      <c r="C5" s="135"/>
      <c r="D5" s="135"/>
      <c r="E5" s="123"/>
      <c r="F5" s="124" t="s">
        <v>33</v>
      </c>
      <c r="G5" s="136"/>
      <c r="H5" s="136"/>
      <c r="I5" s="136"/>
    </row>
    <row r="6" spans="1:10" s="35" customFormat="1" ht="24.95" customHeight="1" x14ac:dyDescent="0.25">
      <c r="A6" s="126" t="s">
        <v>35</v>
      </c>
      <c r="B6" s="136"/>
      <c r="C6" s="136"/>
      <c r="D6" s="136"/>
      <c r="E6" s="123"/>
      <c r="F6" s="124" t="s">
        <v>36</v>
      </c>
      <c r="G6" s="136"/>
      <c r="H6" s="136"/>
      <c r="I6" s="136"/>
    </row>
    <row r="7" spans="1:10" ht="18" customHeight="1" thickBot="1" x14ac:dyDescent="0.3"/>
    <row r="8" spans="1:10" ht="18" customHeight="1" thickBot="1" x14ac:dyDescent="0.3">
      <c r="A8" s="36" t="s">
        <v>11</v>
      </c>
      <c r="B8" s="3"/>
      <c r="C8" s="3"/>
      <c r="D8" s="4"/>
      <c r="F8" s="36" t="s">
        <v>22</v>
      </c>
      <c r="G8" s="3"/>
      <c r="H8" s="3"/>
      <c r="I8" s="3"/>
      <c r="J8" s="4"/>
    </row>
    <row r="9" spans="1:10" ht="18" customHeight="1" thickBot="1" x14ac:dyDescent="0.3">
      <c r="A9" s="39"/>
      <c r="B9" s="38"/>
      <c r="C9" s="38"/>
      <c r="D9" s="40"/>
      <c r="E9" s="28"/>
      <c r="F9" s="37"/>
      <c r="G9" s="38"/>
      <c r="H9" s="38"/>
      <c r="I9" s="38"/>
      <c r="J9" s="38"/>
    </row>
    <row r="10" spans="1:10" ht="18" customHeight="1" x14ac:dyDescent="0.3">
      <c r="A10" s="44" t="s">
        <v>0</v>
      </c>
      <c r="B10" s="1"/>
      <c r="C10" s="1"/>
      <c r="D10" s="7"/>
      <c r="F10" s="149" t="s">
        <v>9</v>
      </c>
      <c r="G10" s="150"/>
      <c r="H10" s="150"/>
      <c r="I10" s="150"/>
      <c r="J10" s="151"/>
    </row>
    <row r="11" spans="1:10" ht="18" customHeight="1" x14ac:dyDescent="0.25">
      <c r="A11" s="41" t="s">
        <v>20</v>
      </c>
      <c r="B11" s="5" t="s">
        <v>16</v>
      </c>
      <c r="C11" s="5" t="s">
        <v>2</v>
      </c>
      <c r="D11" s="7"/>
      <c r="F11" s="9"/>
      <c r="G11" s="10"/>
      <c r="H11" s="10"/>
      <c r="I11" s="10"/>
      <c r="J11" s="11"/>
    </row>
    <row r="12" spans="1:10" ht="18" customHeight="1" x14ac:dyDescent="0.25">
      <c r="A12" s="41"/>
      <c r="B12" s="5"/>
      <c r="C12" s="5"/>
      <c r="D12" s="7"/>
      <c r="F12" s="22" t="s">
        <v>23</v>
      </c>
      <c r="G12" s="12"/>
      <c r="H12" s="12"/>
      <c r="I12" s="12"/>
      <c r="J12" s="13"/>
    </row>
    <row r="13" spans="1:10" ht="18" customHeight="1" x14ac:dyDescent="0.35">
      <c r="A13" s="44" t="s">
        <v>1</v>
      </c>
      <c r="B13" s="1"/>
      <c r="C13" s="1"/>
      <c r="D13" s="7"/>
      <c r="F13" s="14"/>
      <c r="G13" s="26" t="s">
        <v>95</v>
      </c>
      <c r="H13" s="158">
        <f>IF(C31=0,0,IF(2*C31/10000&lt;2,2,2*C31/10000))</f>
        <v>0</v>
      </c>
      <c r="I13" s="158"/>
      <c r="J13" s="23"/>
    </row>
    <row r="14" spans="1:10" ht="18" customHeight="1" x14ac:dyDescent="0.25">
      <c r="A14" s="41" t="s">
        <v>19</v>
      </c>
      <c r="B14" s="6" t="s">
        <v>17</v>
      </c>
      <c r="C14" s="1"/>
      <c r="D14" s="7"/>
      <c r="F14" s="22" t="s">
        <v>92</v>
      </c>
      <c r="G14" s="12"/>
      <c r="H14" s="12"/>
      <c r="I14" s="12"/>
      <c r="J14" s="13"/>
    </row>
    <row r="15" spans="1:10" ht="18" customHeight="1" x14ac:dyDescent="0.25">
      <c r="A15" s="41" t="s">
        <v>21</v>
      </c>
      <c r="B15" s="6" t="s">
        <v>18</v>
      </c>
      <c r="C15" s="1"/>
      <c r="D15" s="7"/>
      <c r="F15" s="14"/>
      <c r="G15" s="26" t="s">
        <v>91</v>
      </c>
      <c r="H15" s="159">
        <f>C23*0.95+C26*0.4+C27*0.1</f>
        <v>0</v>
      </c>
      <c r="I15" s="159"/>
      <c r="J15" s="23"/>
    </row>
    <row r="16" spans="1:10" ht="18" customHeight="1" thickBot="1" x14ac:dyDescent="0.3">
      <c r="A16" s="8"/>
      <c r="B16" s="2"/>
      <c r="C16" s="2"/>
      <c r="D16" s="42"/>
      <c r="F16" s="22" t="s">
        <v>90</v>
      </c>
      <c r="G16" s="12"/>
      <c r="H16" s="12"/>
      <c r="I16" s="12"/>
      <c r="J16" s="13"/>
    </row>
    <row r="17" spans="1:10" ht="18" customHeight="1" thickBot="1" x14ac:dyDescent="0.3">
      <c r="A17" s="36" t="s">
        <v>41</v>
      </c>
      <c r="B17" s="3"/>
      <c r="C17" s="3"/>
      <c r="D17" s="4"/>
      <c r="F17" s="9"/>
      <c r="G17" s="26" t="s">
        <v>29</v>
      </c>
      <c r="H17" s="160">
        <f>H15*0.026</f>
        <v>0</v>
      </c>
      <c r="I17" s="160"/>
      <c r="J17" s="15" t="s">
        <v>24</v>
      </c>
    </row>
    <row r="18" spans="1:10" ht="18" customHeight="1" x14ac:dyDescent="0.25">
      <c r="A18" s="49" t="s">
        <v>43</v>
      </c>
      <c r="B18" s="50"/>
      <c r="C18" s="50"/>
      <c r="D18" s="51"/>
      <c r="F18" s="22" t="s">
        <v>93</v>
      </c>
      <c r="G18" s="12"/>
      <c r="H18" s="129"/>
      <c r="I18" s="129"/>
      <c r="J18" s="15"/>
    </row>
    <row r="19" spans="1:10" ht="18" customHeight="1" x14ac:dyDescent="0.35">
      <c r="A19" s="52" t="s">
        <v>39</v>
      </c>
      <c r="B19" s="29"/>
      <c r="C19" s="97">
        <v>0</v>
      </c>
      <c r="D19" s="53"/>
      <c r="F19" s="9"/>
      <c r="G19" s="26" t="s">
        <v>96</v>
      </c>
      <c r="H19" s="160">
        <f>H13*1.8</f>
        <v>0</v>
      </c>
      <c r="I19" s="160"/>
      <c r="J19" s="15" t="s">
        <v>25</v>
      </c>
    </row>
    <row r="20" spans="1:10" ht="18" customHeight="1" x14ac:dyDescent="0.25">
      <c r="A20" s="52" t="s">
        <v>97</v>
      </c>
      <c r="B20" s="29"/>
      <c r="C20" s="97">
        <v>0</v>
      </c>
      <c r="D20" s="53"/>
      <c r="F20" s="22" t="s">
        <v>94</v>
      </c>
      <c r="G20" s="12"/>
      <c r="H20" s="12"/>
      <c r="I20" s="12"/>
      <c r="J20" s="13"/>
    </row>
    <row r="21" spans="1:10" ht="18" customHeight="1" x14ac:dyDescent="0.25">
      <c r="A21" s="52" t="s">
        <v>40</v>
      </c>
      <c r="B21" s="29"/>
      <c r="C21" s="97">
        <v>0</v>
      </c>
      <c r="D21" s="53"/>
      <c r="F21" s="14"/>
      <c r="G21" s="161" t="s">
        <v>103</v>
      </c>
      <c r="H21" s="145">
        <f>ROUNDUP(IF(H17-H19&lt;0,"0",H17-H19),0)</f>
        <v>0</v>
      </c>
      <c r="I21" s="145"/>
      <c r="J21" s="146"/>
    </row>
    <row r="22" spans="1:10" ht="18" customHeight="1" thickBot="1" x14ac:dyDescent="0.3">
      <c r="A22" s="52"/>
      <c r="B22" s="29"/>
      <c r="C22" s="45"/>
      <c r="D22" s="53"/>
      <c r="F22" s="16"/>
      <c r="G22" s="162"/>
      <c r="H22" s="147"/>
      <c r="I22" s="147"/>
      <c r="J22" s="148"/>
    </row>
    <row r="23" spans="1:10" ht="18" customHeight="1" thickBot="1" x14ac:dyDescent="0.3">
      <c r="A23" s="54" t="s">
        <v>13</v>
      </c>
      <c r="B23" s="32" t="s">
        <v>30</v>
      </c>
      <c r="C23" s="46">
        <f>C19+C20+C21</f>
        <v>0</v>
      </c>
      <c r="D23" s="55" t="s">
        <v>5</v>
      </c>
    </row>
    <row r="24" spans="1:10" ht="18" customHeight="1" x14ac:dyDescent="0.3">
      <c r="A24" s="52"/>
      <c r="B24" s="29"/>
      <c r="C24" s="45"/>
      <c r="D24" s="53"/>
      <c r="F24" s="155" t="s">
        <v>10</v>
      </c>
      <c r="G24" s="156"/>
      <c r="H24" s="156"/>
      <c r="I24" s="156"/>
      <c r="J24" s="157"/>
    </row>
    <row r="25" spans="1:10" ht="18" customHeight="1" x14ac:dyDescent="0.25">
      <c r="A25" s="56" t="s">
        <v>12</v>
      </c>
      <c r="B25" s="29"/>
      <c r="C25" s="45"/>
      <c r="D25" s="53"/>
      <c r="F25" s="152" t="s">
        <v>44</v>
      </c>
      <c r="G25" s="153"/>
      <c r="H25" s="153"/>
      <c r="I25" s="153"/>
      <c r="J25" s="154"/>
    </row>
    <row r="26" spans="1:10" ht="18" customHeight="1" x14ac:dyDescent="0.25">
      <c r="A26" s="52" t="s">
        <v>3</v>
      </c>
      <c r="B26" s="29"/>
      <c r="C26" s="97"/>
      <c r="D26" s="57" t="s">
        <v>6</v>
      </c>
      <c r="F26" s="27" t="s">
        <v>31</v>
      </c>
      <c r="G26" s="17"/>
      <c r="H26" s="17"/>
      <c r="I26" s="17"/>
      <c r="J26" s="18"/>
    </row>
    <row r="27" spans="1:10" ht="18" customHeight="1" x14ac:dyDescent="0.25">
      <c r="A27" s="52" t="s">
        <v>4</v>
      </c>
      <c r="B27" s="29"/>
      <c r="C27" s="97">
        <v>0</v>
      </c>
      <c r="D27" s="57" t="s">
        <v>7</v>
      </c>
      <c r="F27" s="19"/>
      <c r="G27" s="25" t="s">
        <v>26</v>
      </c>
      <c r="H27" s="143">
        <v>0</v>
      </c>
      <c r="I27" s="143"/>
      <c r="J27" s="18"/>
    </row>
    <row r="28" spans="1:10" ht="18" customHeight="1" x14ac:dyDescent="0.25">
      <c r="A28" s="52"/>
      <c r="B28" s="29"/>
      <c r="C28" s="45"/>
      <c r="D28" s="57"/>
      <c r="F28" s="27" t="s">
        <v>28</v>
      </c>
      <c r="G28" s="17"/>
      <c r="H28" s="17"/>
      <c r="I28" s="17"/>
      <c r="J28" s="18"/>
    </row>
    <row r="29" spans="1:10" ht="18" customHeight="1" x14ac:dyDescent="0.25">
      <c r="A29" s="58" t="s">
        <v>14</v>
      </c>
      <c r="B29" s="32" t="s">
        <v>30</v>
      </c>
      <c r="C29" s="47">
        <f>C26+C27</f>
        <v>0</v>
      </c>
      <c r="D29" s="59"/>
      <c r="F29" s="20"/>
      <c r="G29" s="25" t="s">
        <v>37</v>
      </c>
      <c r="H29" s="144">
        <f>IF(H27=0,0,(H13/1000)/(0.62*(19.62*H27)^0.5))</f>
        <v>0</v>
      </c>
      <c r="I29" s="144"/>
      <c r="J29" s="24"/>
    </row>
    <row r="30" spans="1:10" ht="18" customHeight="1" thickBot="1" x14ac:dyDescent="0.3">
      <c r="A30" s="60"/>
      <c r="B30" s="61"/>
      <c r="C30" s="62"/>
      <c r="D30" s="63"/>
      <c r="F30" s="27" t="s">
        <v>27</v>
      </c>
      <c r="G30" s="17"/>
      <c r="H30" s="17"/>
      <c r="I30" s="17"/>
      <c r="J30" s="18"/>
    </row>
    <row r="31" spans="1:10" ht="18" customHeight="1" thickBot="1" x14ac:dyDescent="0.3">
      <c r="A31" s="30" t="s">
        <v>8</v>
      </c>
      <c r="B31" s="33" t="s">
        <v>30</v>
      </c>
      <c r="C31" s="48">
        <f>C23+C29</f>
        <v>0</v>
      </c>
      <c r="D31" s="31" t="s">
        <v>15</v>
      </c>
      <c r="F31" s="20"/>
      <c r="G31" s="137" t="s">
        <v>38</v>
      </c>
      <c r="H31" s="139">
        <f>2000*(H29/PI())^0.5</f>
        <v>0</v>
      </c>
      <c r="I31" s="139"/>
      <c r="J31" s="140"/>
    </row>
    <row r="32" spans="1:10" ht="18" customHeight="1" thickBot="1" x14ac:dyDescent="0.3">
      <c r="A32" s="34" t="s">
        <v>46</v>
      </c>
      <c r="B32" s="1"/>
      <c r="F32" s="21"/>
      <c r="G32" s="138"/>
      <c r="H32" s="141"/>
      <c r="I32" s="141"/>
      <c r="J32" s="142"/>
    </row>
    <row r="33" spans="1:10" ht="15" customHeight="1" x14ac:dyDescent="0.25">
      <c r="A33" s="34" t="s">
        <v>45</v>
      </c>
      <c r="F33" s="34"/>
    </row>
    <row r="35" spans="1:10" ht="15" customHeight="1" x14ac:dyDescent="0.25">
      <c r="A35" s="130" t="s">
        <v>102</v>
      </c>
      <c r="B35" s="130"/>
      <c r="C35" s="130"/>
      <c r="D35" s="130"/>
      <c r="E35" s="130"/>
      <c r="F35" s="130"/>
      <c r="G35" s="130"/>
      <c r="H35" s="130"/>
      <c r="I35" s="130"/>
      <c r="J35" s="130"/>
    </row>
    <row r="36" spans="1:10" x14ac:dyDescent="0.25">
      <c r="A36" s="130"/>
      <c r="B36" s="130"/>
      <c r="C36" s="130"/>
      <c r="D36" s="130"/>
      <c r="E36" s="130"/>
      <c r="F36" s="130"/>
      <c r="G36" s="130"/>
      <c r="H36" s="130"/>
      <c r="I36" s="130"/>
      <c r="J36" s="130"/>
    </row>
    <row r="37" spans="1:10" ht="21" customHeight="1" x14ac:dyDescent="0.25">
      <c r="A37" s="130"/>
      <c r="B37" s="130"/>
      <c r="C37" s="130"/>
      <c r="D37" s="130"/>
      <c r="E37" s="130"/>
      <c r="F37" s="130"/>
      <c r="G37" s="130"/>
      <c r="H37" s="130"/>
      <c r="I37" s="130"/>
      <c r="J37" s="130"/>
    </row>
  </sheetData>
  <sheetProtection sheet="1" objects="1" scenarios="1" selectLockedCells="1"/>
  <mergeCells count="22">
    <mergeCell ref="F24:J24"/>
    <mergeCell ref="H13:I13"/>
    <mergeCell ref="H15:I15"/>
    <mergeCell ref="H17:I17"/>
    <mergeCell ref="H19:I19"/>
    <mergeCell ref="G21:G22"/>
    <mergeCell ref="A35:J37"/>
    <mergeCell ref="A1:J1"/>
    <mergeCell ref="A2:J2"/>
    <mergeCell ref="G3:I3"/>
    <mergeCell ref="G4:I4"/>
    <mergeCell ref="B5:D5"/>
    <mergeCell ref="G5:I5"/>
    <mergeCell ref="B6:D6"/>
    <mergeCell ref="G6:I6"/>
    <mergeCell ref="G31:G32"/>
    <mergeCell ref="H31:J32"/>
    <mergeCell ref="H27:I27"/>
    <mergeCell ref="H29:I29"/>
    <mergeCell ref="H21:J22"/>
    <mergeCell ref="F10:J10"/>
    <mergeCell ref="F25:J25"/>
  </mergeCells>
  <printOptions horizontalCentered="1"/>
  <pageMargins left="0.23622047244094491" right="0.23622047244094491" top="1.1417322834645669" bottom="0.74803149606299213" header="0.31496062992125984" footer="0.31496062992125984"/>
  <pageSetup paperSize="9" scale="72" orientation="portrait" r:id="rId1"/>
  <headerFooter>
    <oddHeader>&amp;L&amp;G&amp;R&amp;10DGST - Service Assainissement</oddHeader>
    <oddFooter>&amp;CCOMMUNAUTE &amp;10D'AGGLOMERATION DE MOULINS - 8 Place Maréchal de Lattre de Tassigny - BP1625 - 03016 MOULINS Cedex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4"/>
  <sheetViews>
    <sheetView showGridLines="0" showZeros="0" topLeftCell="A16" workbookViewId="0">
      <selection activeCell="H20" sqref="H20"/>
    </sheetView>
  </sheetViews>
  <sheetFormatPr baseColWidth="10" defaultRowHeight="15" x14ac:dyDescent="0.25"/>
  <cols>
    <col min="1" max="1" width="24.85546875" customWidth="1"/>
    <col min="3" max="3" width="15" customWidth="1"/>
    <col min="4" max="4" width="13.28515625" bestFit="1" customWidth="1"/>
    <col min="5" max="5" width="4" customWidth="1"/>
    <col min="6" max="6" width="25.42578125" customWidth="1"/>
    <col min="7" max="7" width="18.85546875" customWidth="1"/>
    <col min="9" max="9" width="12.42578125" bestFit="1" customWidth="1"/>
  </cols>
  <sheetData>
    <row r="1" spans="1:14" ht="51.75" customHeight="1" thickBot="1" x14ac:dyDescent="0.3">
      <c r="A1" s="131" t="s">
        <v>101</v>
      </c>
      <c r="B1" s="163"/>
      <c r="C1" s="163"/>
      <c r="D1" s="163"/>
      <c r="E1" s="163"/>
      <c r="F1" s="163"/>
      <c r="G1" s="163"/>
      <c r="H1" s="163"/>
      <c r="I1" s="163"/>
      <c r="J1" s="128"/>
    </row>
    <row r="2" spans="1:14" ht="27" customHeight="1" x14ac:dyDescent="0.25">
      <c r="A2" s="164" t="s">
        <v>100</v>
      </c>
      <c r="B2" s="164"/>
      <c r="C2" s="164"/>
      <c r="D2" s="164"/>
      <c r="E2" s="164"/>
      <c r="F2" s="164"/>
      <c r="G2" s="164"/>
      <c r="H2" s="164"/>
      <c r="I2" s="164"/>
      <c r="J2" s="127"/>
    </row>
    <row r="3" spans="1:14" ht="24.95" customHeight="1" x14ac:dyDescent="0.25">
      <c r="A3" s="123"/>
      <c r="B3" s="123"/>
      <c r="C3" s="123"/>
      <c r="D3" s="123"/>
      <c r="E3" s="123"/>
      <c r="F3" s="124" t="s">
        <v>34</v>
      </c>
      <c r="G3" s="135"/>
      <c r="H3" s="135"/>
      <c r="I3" s="135"/>
    </row>
    <row r="4" spans="1:14" ht="24.95" customHeight="1" x14ac:dyDescent="0.25">
      <c r="A4" s="123"/>
      <c r="B4" s="123"/>
      <c r="C4" s="123"/>
      <c r="D4" s="123"/>
      <c r="E4" s="123"/>
      <c r="F4" s="124"/>
      <c r="G4" s="136"/>
      <c r="H4" s="136"/>
      <c r="I4" s="136"/>
    </row>
    <row r="5" spans="1:14" s="35" customFormat="1" ht="24.95" customHeight="1" x14ac:dyDescent="0.25">
      <c r="A5" s="125" t="s">
        <v>32</v>
      </c>
      <c r="B5" s="135"/>
      <c r="C5" s="135"/>
      <c r="D5" s="135"/>
      <c r="E5" s="123"/>
      <c r="F5" s="124" t="s">
        <v>33</v>
      </c>
      <c r="G5" s="136"/>
      <c r="H5" s="136"/>
      <c r="I5" s="136"/>
    </row>
    <row r="6" spans="1:14" s="35" customFormat="1" ht="24.95" customHeight="1" x14ac:dyDescent="0.25">
      <c r="A6" s="126" t="s">
        <v>35</v>
      </c>
      <c r="B6" s="136"/>
      <c r="C6" s="136"/>
      <c r="D6" s="136"/>
      <c r="E6" s="123"/>
      <c r="F6" s="124" t="s">
        <v>36</v>
      </c>
      <c r="G6" s="136"/>
      <c r="H6" s="136"/>
      <c r="I6" s="136"/>
    </row>
    <row r="7" spans="1:14" ht="18" customHeight="1" thickBot="1" x14ac:dyDescent="0.3"/>
    <row r="8" spans="1:14" ht="23.25" customHeight="1" thickBot="1" x14ac:dyDescent="0.45">
      <c r="A8" s="166" t="s">
        <v>47</v>
      </c>
      <c r="B8" s="167"/>
      <c r="C8" s="167"/>
      <c r="D8" s="168"/>
      <c r="E8" s="75"/>
      <c r="F8" s="169" t="s">
        <v>48</v>
      </c>
      <c r="G8" s="170"/>
      <c r="H8" s="170"/>
      <c r="I8" s="171"/>
    </row>
    <row r="9" spans="1:14" ht="18" customHeight="1" thickBot="1" x14ac:dyDescent="0.3"/>
    <row r="10" spans="1:14" ht="18" customHeight="1" thickBot="1" x14ac:dyDescent="0.3">
      <c r="A10" s="36" t="s">
        <v>41</v>
      </c>
      <c r="B10" s="3"/>
      <c r="C10" s="3"/>
      <c r="D10" s="4"/>
      <c r="F10" s="36" t="s">
        <v>41</v>
      </c>
      <c r="G10" s="3"/>
      <c r="H10" s="3"/>
      <c r="I10" s="4"/>
    </row>
    <row r="11" spans="1:14" ht="18" customHeight="1" x14ac:dyDescent="0.25">
      <c r="A11" s="49" t="s">
        <v>43</v>
      </c>
      <c r="B11" s="50"/>
      <c r="C11" s="50"/>
      <c r="D11" s="51"/>
      <c r="E11" s="28"/>
      <c r="F11" s="49" t="s">
        <v>43</v>
      </c>
      <c r="G11" s="50"/>
      <c r="H11" s="50"/>
      <c r="I11" s="51"/>
      <c r="N11" s="64"/>
    </row>
    <row r="12" spans="1:14" ht="18" customHeight="1" x14ac:dyDescent="0.25">
      <c r="A12" s="52" t="s">
        <v>39</v>
      </c>
      <c r="B12" s="29"/>
      <c r="C12" s="97"/>
      <c r="D12" s="53"/>
      <c r="F12" s="52" t="s">
        <v>39</v>
      </c>
      <c r="G12" s="29"/>
      <c r="H12" s="97"/>
      <c r="I12" s="53"/>
    </row>
    <row r="13" spans="1:14" ht="18" customHeight="1" x14ac:dyDescent="0.25">
      <c r="A13" s="52" t="s">
        <v>42</v>
      </c>
      <c r="B13" s="29"/>
      <c r="C13" s="97"/>
      <c r="D13" s="53"/>
      <c r="F13" s="52" t="s">
        <v>42</v>
      </c>
      <c r="G13" s="29"/>
      <c r="H13" s="97"/>
      <c r="I13" s="53"/>
    </row>
    <row r="14" spans="1:14" ht="18" customHeight="1" x14ac:dyDescent="0.25">
      <c r="A14" s="52" t="s">
        <v>40</v>
      </c>
      <c r="B14" s="29"/>
      <c r="C14" s="97"/>
      <c r="D14" s="53"/>
      <c r="F14" s="52" t="s">
        <v>40</v>
      </c>
      <c r="G14" s="29"/>
      <c r="H14" s="97"/>
      <c r="I14" s="53"/>
    </row>
    <row r="15" spans="1:14" ht="18" customHeight="1" x14ac:dyDescent="0.25">
      <c r="A15" s="52"/>
      <c r="B15" s="29"/>
      <c r="C15" s="45"/>
      <c r="D15" s="53"/>
      <c r="F15" s="52"/>
      <c r="G15" s="29"/>
      <c r="H15" s="45"/>
      <c r="I15" s="53"/>
    </row>
    <row r="16" spans="1:14" ht="18" customHeight="1" x14ac:dyDescent="0.35">
      <c r="A16" s="54" t="s">
        <v>13</v>
      </c>
      <c r="B16" s="32" t="s">
        <v>30</v>
      </c>
      <c r="C16" s="46">
        <f>C12+C13+C14</f>
        <v>0</v>
      </c>
      <c r="D16" s="55" t="s">
        <v>78</v>
      </c>
      <c r="F16" s="54" t="s">
        <v>13</v>
      </c>
      <c r="G16" s="32" t="s">
        <v>30</v>
      </c>
      <c r="H16" s="46">
        <f>H12+H13+H14</f>
        <v>0</v>
      </c>
      <c r="I16" s="55" t="s">
        <v>81</v>
      </c>
    </row>
    <row r="17" spans="1:9" ht="18" customHeight="1" x14ac:dyDescent="0.25">
      <c r="A17" s="52"/>
      <c r="B17" s="29"/>
      <c r="C17" s="45"/>
      <c r="D17" s="53"/>
      <c r="F17" s="52"/>
      <c r="G17" s="29"/>
      <c r="H17" s="45"/>
      <c r="I17" s="53"/>
    </row>
    <row r="18" spans="1:9" ht="18" customHeight="1" x14ac:dyDescent="0.25">
      <c r="A18" s="56" t="s">
        <v>12</v>
      </c>
      <c r="B18" s="29"/>
      <c r="C18" s="45"/>
      <c r="D18" s="53"/>
      <c r="F18" s="56" t="s">
        <v>12</v>
      </c>
      <c r="G18" s="29"/>
      <c r="H18" s="45"/>
      <c r="I18" s="53"/>
    </row>
    <row r="19" spans="1:9" ht="18" customHeight="1" x14ac:dyDescent="0.35">
      <c r="A19" s="52" t="s">
        <v>3</v>
      </c>
      <c r="B19" s="29"/>
      <c r="C19" s="97"/>
      <c r="D19" s="57" t="s">
        <v>79</v>
      </c>
      <c r="F19" s="52" t="s">
        <v>3</v>
      </c>
      <c r="G19" s="29"/>
      <c r="H19" s="97">
        <v>0</v>
      </c>
      <c r="I19" s="57" t="s">
        <v>82</v>
      </c>
    </row>
    <row r="20" spans="1:9" ht="18" customHeight="1" x14ac:dyDescent="0.35">
      <c r="A20" s="52" t="s">
        <v>4</v>
      </c>
      <c r="B20" s="29"/>
      <c r="C20" s="97"/>
      <c r="D20" s="57" t="s">
        <v>80</v>
      </c>
      <c r="F20" s="52" t="s">
        <v>4</v>
      </c>
      <c r="G20" s="29"/>
      <c r="H20" s="97"/>
      <c r="I20" s="57" t="s">
        <v>83</v>
      </c>
    </row>
    <row r="21" spans="1:9" ht="18" customHeight="1" x14ac:dyDescent="0.25">
      <c r="A21" s="52"/>
      <c r="B21" s="29"/>
      <c r="C21" s="45"/>
      <c r="D21" s="57"/>
      <c r="F21" s="52"/>
      <c r="G21" s="29"/>
      <c r="H21" s="45"/>
      <c r="I21" s="57"/>
    </row>
    <row r="22" spans="1:9" ht="18" customHeight="1" x14ac:dyDescent="0.25">
      <c r="A22" s="58" t="s">
        <v>14</v>
      </c>
      <c r="B22" s="32" t="s">
        <v>30</v>
      </c>
      <c r="C22" s="47">
        <f>C19+C20</f>
        <v>0</v>
      </c>
      <c r="D22" s="59"/>
      <c r="F22" s="58" t="s">
        <v>14</v>
      </c>
      <c r="G22" s="32" t="s">
        <v>30</v>
      </c>
      <c r="H22" s="47">
        <f>H19+H20</f>
        <v>0</v>
      </c>
      <c r="I22" s="59"/>
    </row>
    <row r="23" spans="1:9" ht="18" customHeight="1" thickBot="1" x14ac:dyDescent="0.3">
      <c r="A23" s="60"/>
      <c r="B23" s="61"/>
      <c r="C23" s="62"/>
      <c r="D23" s="63"/>
      <c r="F23" s="60"/>
      <c r="G23" s="61"/>
      <c r="H23" s="62"/>
      <c r="I23" s="63"/>
    </row>
    <row r="24" spans="1:9" ht="18" customHeight="1" thickBot="1" x14ac:dyDescent="0.4">
      <c r="A24" s="30" t="s">
        <v>8</v>
      </c>
      <c r="B24" s="33" t="s">
        <v>30</v>
      </c>
      <c r="C24" s="48">
        <f>C16+C22</f>
        <v>0</v>
      </c>
      <c r="D24" s="31" t="s">
        <v>77</v>
      </c>
      <c r="F24" s="30" t="s">
        <v>8</v>
      </c>
      <c r="G24" s="33" t="s">
        <v>30</v>
      </c>
      <c r="H24" s="48">
        <f>H16+H22</f>
        <v>0</v>
      </c>
      <c r="I24" s="31" t="s">
        <v>76</v>
      </c>
    </row>
    <row r="25" spans="1:9" ht="18" customHeight="1" thickBot="1" x14ac:dyDescent="0.3"/>
    <row r="26" spans="1:9" ht="16.5" thickBot="1" x14ac:dyDescent="0.3">
      <c r="A26" s="36" t="s">
        <v>22</v>
      </c>
      <c r="B26" s="3"/>
      <c r="C26" s="3"/>
      <c r="D26" s="3"/>
      <c r="E26" s="72"/>
      <c r="F26" s="36" t="s">
        <v>22</v>
      </c>
      <c r="G26" s="3"/>
      <c r="H26" s="3"/>
      <c r="I26" s="4"/>
    </row>
    <row r="27" spans="1:9" x14ac:dyDescent="0.25">
      <c r="A27" s="65"/>
      <c r="B27" s="66"/>
      <c r="C27" s="71"/>
      <c r="D27" s="71"/>
      <c r="E27" s="73"/>
      <c r="F27" s="65"/>
      <c r="G27" s="66"/>
      <c r="H27" s="71"/>
      <c r="I27" s="76"/>
    </row>
    <row r="28" spans="1:9" ht="18" x14ac:dyDescent="0.35">
      <c r="A28" s="22" t="s">
        <v>68</v>
      </c>
      <c r="B28" s="12"/>
      <c r="C28" s="12"/>
      <c r="D28" s="12"/>
      <c r="E28" s="72"/>
      <c r="F28" s="22" t="s">
        <v>70</v>
      </c>
      <c r="G28" s="12"/>
      <c r="H28" s="12"/>
      <c r="I28" s="13"/>
    </row>
    <row r="29" spans="1:9" ht="18" x14ac:dyDescent="0.35">
      <c r="A29" s="14"/>
      <c r="B29" s="26" t="s">
        <v>86</v>
      </c>
      <c r="C29" s="43">
        <f>C16*0.95+C19*0.4+C20*0.1</f>
        <v>0</v>
      </c>
      <c r="D29" s="43"/>
      <c r="E29" s="73"/>
      <c r="F29" s="14"/>
      <c r="G29" s="26" t="s">
        <v>87</v>
      </c>
      <c r="H29" s="43">
        <f>H16*0.95+H19*0.4+H20*0.1</f>
        <v>0</v>
      </c>
      <c r="I29" s="77"/>
    </row>
    <row r="30" spans="1:9" ht="17.25" x14ac:dyDescent="0.25">
      <c r="A30" s="22" t="s">
        <v>90</v>
      </c>
      <c r="B30" s="12"/>
      <c r="C30" s="12"/>
      <c r="D30" s="12"/>
      <c r="E30" s="72"/>
      <c r="F30" s="22" t="s">
        <v>90</v>
      </c>
      <c r="G30" s="12"/>
      <c r="H30" s="12"/>
      <c r="I30" s="13"/>
    </row>
    <row r="31" spans="1:9" ht="18" x14ac:dyDescent="0.35">
      <c r="A31" s="9"/>
      <c r="B31" s="26" t="s">
        <v>69</v>
      </c>
      <c r="C31" s="43">
        <f>C29*0.026</f>
        <v>0</v>
      </c>
      <c r="D31" s="43" t="s">
        <v>84</v>
      </c>
      <c r="E31" s="74"/>
      <c r="F31" s="9"/>
      <c r="G31" s="26" t="s">
        <v>71</v>
      </c>
      <c r="H31" s="43">
        <f>H29*0.026</f>
        <v>0</v>
      </c>
      <c r="I31" s="77" t="s">
        <v>85</v>
      </c>
    </row>
    <row r="32" spans="1:9" ht="15.75" thickBot="1" x14ac:dyDescent="0.3">
      <c r="A32" s="67"/>
      <c r="B32" s="68"/>
      <c r="C32" s="69"/>
      <c r="D32" s="69"/>
      <c r="E32" s="74"/>
      <c r="F32" s="67"/>
      <c r="G32" s="68"/>
      <c r="H32" s="69"/>
      <c r="I32" s="70"/>
    </row>
    <row r="34" spans="1:9" x14ac:dyDescent="0.25">
      <c r="A34" s="83" t="s">
        <v>49</v>
      </c>
      <c r="F34" s="165" t="str">
        <f>IF(H16&gt;C16,"VOTRE PROJET AUGMENTE LA SURFACE IMPERMEABILISEE :        UTILISEZ LA FEUILLE DE CALCUL N°1","")</f>
        <v/>
      </c>
      <c r="G34" s="165"/>
      <c r="H34" s="165"/>
      <c r="I34" s="165"/>
    </row>
    <row r="35" spans="1:9" x14ac:dyDescent="0.25">
      <c r="F35" s="165"/>
      <c r="G35" s="165"/>
      <c r="H35" s="165"/>
      <c r="I35" s="165"/>
    </row>
    <row r="36" spans="1:9" ht="18" x14ac:dyDescent="0.35">
      <c r="A36" t="s">
        <v>50</v>
      </c>
      <c r="C36" s="78" t="str">
        <f>IF(H16&gt;C16,"",IF(C31=0,"",IF((C31-H31)/C31=0,"0%",(C31-H31)/C31)))</f>
        <v/>
      </c>
      <c r="D36" t="s">
        <v>88</v>
      </c>
      <c r="F36" s="165"/>
      <c r="G36" s="165"/>
      <c r="H36" s="165"/>
      <c r="I36" s="165"/>
    </row>
    <row r="37" spans="1:9" ht="15.75" thickBot="1" x14ac:dyDescent="0.3"/>
    <row r="38" spans="1:9" ht="16.5" thickBot="1" x14ac:dyDescent="0.3">
      <c r="A38" t="s">
        <v>51</v>
      </c>
      <c r="C38" s="93" t="str">
        <f>IF(C36="","",(IF(0.25-C36&lt;0,"0%",(0.25-C36))))</f>
        <v/>
      </c>
      <c r="E38" s="79" t="s">
        <v>30</v>
      </c>
      <c r="F38" s="81" t="str">
        <f>IF(C36="","",IF((0.25-C36)&lt;=0,"CONFORME","NON CONFORME"))</f>
        <v/>
      </c>
    </row>
    <row r="40" spans="1:9" x14ac:dyDescent="0.25">
      <c r="A40" s="83" t="s">
        <v>54</v>
      </c>
    </row>
    <row r="41" spans="1:9" ht="8.1" customHeight="1" thickBot="1" x14ac:dyDescent="0.3">
      <c r="A41" s="83"/>
    </row>
    <row r="42" spans="1:9" s="35" customFormat="1" ht="18" thickBot="1" x14ac:dyDescent="0.3">
      <c r="A42" s="99" t="s">
        <v>73</v>
      </c>
      <c r="C42" s="99"/>
      <c r="D42" s="94">
        <f>IF(H16&gt;C16,"",IF(OR(C29="",H29="")=TRUE,"",IF(((H29-0.75*C29)/0.85)&lt;0,0,H29-0.75*C29)/0.85))</f>
        <v>0</v>
      </c>
      <c r="E42" s="95" t="s">
        <v>52</v>
      </c>
      <c r="F42" s="108" t="s">
        <v>74</v>
      </c>
    </row>
    <row r="43" spans="1:9" ht="15" customHeight="1" x14ac:dyDescent="0.25">
      <c r="A43" s="82"/>
      <c r="C43" s="100" t="s">
        <v>72</v>
      </c>
      <c r="D43" s="84"/>
      <c r="E43" s="85"/>
    </row>
    <row r="44" spans="1:9" ht="8.1" customHeight="1" thickBot="1" x14ac:dyDescent="0.3">
      <c r="A44" s="82"/>
      <c r="C44" s="100"/>
      <c r="D44" s="84"/>
      <c r="E44" s="85"/>
    </row>
    <row r="45" spans="1:9" s="35" customFormat="1" ht="18" thickBot="1" x14ac:dyDescent="0.3">
      <c r="A45" s="101" t="s">
        <v>57</v>
      </c>
      <c r="B45" s="102"/>
      <c r="C45" s="102"/>
      <c r="D45" s="103">
        <f>IF(H16&gt;C16,"",IF(OR(C31="",H31="")=TRUE,"",IF(H31-(C31*0.75)&lt;0,0,ROUNDUP((H31-(C31*0.75)),0))))</f>
        <v>0</v>
      </c>
      <c r="E45" s="104" t="s">
        <v>56</v>
      </c>
      <c r="F45" s="107" t="s">
        <v>55</v>
      </c>
      <c r="G45" s="102"/>
      <c r="H45" s="105">
        <f>IF(H16&gt;C16,"",IF(D45&lt;=0,0,0.75*C29*0.026*1000/1800))</f>
        <v>0</v>
      </c>
      <c r="I45" s="106" t="s">
        <v>53</v>
      </c>
    </row>
    <row r="46" spans="1:9" ht="15" customHeight="1" x14ac:dyDescent="0.25">
      <c r="C46" s="96" t="s">
        <v>89</v>
      </c>
      <c r="G46" s="96" t="s">
        <v>75</v>
      </c>
      <c r="I46" s="80"/>
    </row>
    <row r="47" spans="1:9" ht="18.75" x14ac:dyDescent="0.3">
      <c r="B47" s="111" t="s">
        <v>58</v>
      </c>
      <c r="C47" s="112"/>
      <c r="D47" s="113"/>
      <c r="E47" s="113"/>
      <c r="F47" s="113"/>
      <c r="G47" s="113"/>
      <c r="H47" s="112"/>
      <c r="I47" s="114"/>
    </row>
    <row r="48" spans="1:9" x14ac:dyDescent="0.25">
      <c r="B48" s="115"/>
      <c r="C48" s="91" t="s">
        <v>64</v>
      </c>
      <c r="D48" s="88"/>
      <c r="E48" s="88"/>
      <c r="F48" s="88"/>
      <c r="G48" s="89" t="s">
        <v>61</v>
      </c>
      <c r="H48" s="98"/>
      <c r="I48" s="116" t="s">
        <v>62</v>
      </c>
    </row>
    <row r="49" spans="2:11" ht="17.25" x14ac:dyDescent="0.25">
      <c r="B49" s="115"/>
      <c r="C49" s="91" t="s">
        <v>65</v>
      </c>
      <c r="D49" s="117"/>
      <c r="E49" s="117"/>
      <c r="F49" s="117"/>
      <c r="G49" s="89" t="s">
        <v>59</v>
      </c>
      <c r="H49" s="90" t="str">
        <f>IF(OR(H45="",H48="")=TRUE,"",(H45/1000)/(0.62*(19.62*H48)^0.5))</f>
        <v/>
      </c>
      <c r="I49" s="118" t="s">
        <v>67</v>
      </c>
    </row>
    <row r="50" spans="2:11" ht="15" customHeight="1" x14ac:dyDescent="0.25">
      <c r="B50" s="119"/>
      <c r="C50" s="120" t="s">
        <v>66</v>
      </c>
      <c r="D50" s="121"/>
      <c r="E50" s="121"/>
      <c r="F50" s="121"/>
      <c r="G50" s="122" t="s">
        <v>60</v>
      </c>
      <c r="H50" s="109" t="str">
        <f>IF(H49="","",2000*(H49/PI())^0.5)</f>
        <v/>
      </c>
      <c r="I50" s="110" t="s">
        <v>63</v>
      </c>
      <c r="J50" s="87"/>
      <c r="K50" s="87"/>
    </row>
    <row r="51" spans="2:11" ht="15" customHeight="1" x14ac:dyDescent="0.25">
      <c r="B51" s="92" t="s">
        <v>45</v>
      </c>
      <c r="G51" s="86"/>
      <c r="I51" s="87"/>
      <c r="J51" s="87"/>
      <c r="K51" s="87"/>
    </row>
    <row r="52" spans="2:11" x14ac:dyDescent="0.25">
      <c r="D52" s="28"/>
      <c r="E52" s="28"/>
      <c r="F52" s="28"/>
      <c r="G52" s="28"/>
    </row>
    <row r="53" spans="2:11" x14ac:dyDescent="0.25">
      <c r="C53" s="28"/>
    </row>
    <row r="54" spans="2:11" x14ac:dyDescent="0.25">
      <c r="C54" s="28"/>
    </row>
  </sheetData>
  <sheetProtection password="D0D1" sheet="1" objects="1" scenarios="1" selectLockedCells="1"/>
  <mergeCells count="11">
    <mergeCell ref="F34:I36"/>
    <mergeCell ref="A8:D8"/>
    <mergeCell ref="F8:I8"/>
    <mergeCell ref="B5:D5"/>
    <mergeCell ref="B6:D6"/>
    <mergeCell ref="G3:I3"/>
    <mergeCell ref="G4:I4"/>
    <mergeCell ref="G5:I5"/>
    <mergeCell ref="G6:I6"/>
    <mergeCell ref="A1:I1"/>
    <mergeCell ref="A2:I2"/>
  </mergeCells>
  <conditionalFormatting sqref="F38">
    <cfRule type="containsText" dxfId="2" priority="2" operator="containsText" text="NON CONFORME">
      <formula>NOT(ISERROR(SEARCH("NON CONFORME",F38)))</formula>
    </cfRule>
    <cfRule type="containsText" dxfId="1" priority="3" operator="containsText" text="CONFORME">
      <formula>NOT(ISERROR(SEARCH("CONFORME",F38)))</formula>
    </cfRule>
  </conditionalFormatting>
  <conditionalFormatting sqref="F34">
    <cfRule type="containsText" dxfId="0" priority="1" operator="containsText" text="VOTRE PROJET AUGMENTE">
      <formula>NOT(ISERROR(SEARCH("VOTRE PROJET AUGMENTE",F34)))</formula>
    </cfRule>
  </conditionalFormatting>
  <pageMargins left="0.23622047244094491" right="0.23622047244094491" top="1.1417322834645669" bottom="0.74803149606299213" header="0.31496062992125984" footer="0.31496062992125984"/>
  <pageSetup paperSize="9" scale="72" orientation="portrait" verticalDpi="0" r:id="rId1"/>
  <headerFooter>
    <oddHeader>&amp;L&amp;G&amp;R&amp;10DGST - Service Assainissement</oddHeader>
    <oddFooter>&amp;C&amp;10COMMUNAUTE D'AGGLOMERATION DE MOULINS - 8 Place Maréchal de Lattre de Tassigny - BP 1625 - 03016 MOULINS Cedex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Fiche n°1 (Art. 27.1)</vt:lpstr>
      <vt:lpstr>Fiche n°2 (Art. 27.2)</vt:lpstr>
      <vt:lpstr>'Fiche n°1 (Art. 27.1)'!Zone_d_impression</vt:lpstr>
      <vt:lpstr>'Fiche n°2 (Art. 27.2)'!Zone_d_impression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GUILLON Nicolas</dc:creator>
  <cp:lastModifiedBy>DEMPIERRE Virginie</cp:lastModifiedBy>
  <cp:lastPrinted>2013-12-26T09:41:55Z</cp:lastPrinted>
  <dcterms:created xsi:type="dcterms:W3CDTF">2013-11-27T10:00:26Z</dcterms:created>
  <dcterms:modified xsi:type="dcterms:W3CDTF">2015-01-05T09:57:04Z</dcterms:modified>
</cp:coreProperties>
</file>